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371" windowWidth="15195" windowHeight="8190" firstSheet="9" activeTab="14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5-2017. " sheetId="6" r:id="rId6"/>
    <sheet name="utem" sheetId="7" r:id="rId7"/>
    <sheet name="forintos mérleg" sheetId="8" r:id="rId8"/>
    <sheet name="vagyon" sheetId="9" r:id="rId9"/>
    <sheet name="100 fölötti" sheetId="10" r:id="rId10"/>
    <sheet name="beruházás" sheetId="11" state="hidden" r:id="rId11"/>
    <sheet name="értékpapír" sheetId="12" r:id="rId12"/>
    <sheet name="követelés" sheetId="13" r:id="rId13"/>
    <sheet name="kötelezettség" sheetId="14" r:id="rId14"/>
    <sheet name="változások" sheetId="15" r:id="rId15"/>
    <sheet name="reszesedes" sheetId="16" r:id="rId16"/>
    <sheet name="közvetett támog (2)" sheetId="17" r:id="rId17"/>
    <sheet name="Bevételek" sheetId="18" r:id="rId18"/>
    <sheet name="Kiadás" sheetId="19" r:id="rId19"/>
    <sheet name="COFOG" sheetId="20" r:id="rId20"/>
    <sheet name="Határozat (2)" sheetId="21" state="hidden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a" localSheetId="14">'[1]vagyon'!#REF!</definedName>
    <definedName name="aa">'[1]vagyon'!#REF!</definedName>
    <definedName name="aaa" localSheetId="14">'[1]vagyon'!#REF!</definedName>
    <definedName name="aaa">'[1]vagyon'!#REF!</definedName>
    <definedName name="bb" localSheetId="14">'[1]vagyon'!#REF!</definedName>
    <definedName name="bb">'[1]vagyon'!#REF!</definedName>
    <definedName name="bbb" localSheetId="14">'[1]vagyon'!#REF!</definedName>
    <definedName name="bbb">'[1]vagyon'!#REF!</definedName>
    <definedName name="bháza" localSheetId="14">'[1]vagyon'!#REF!</definedName>
    <definedName name="bháza">'[1]vagyon'!#REF!</definedName>
    <definedName name="CC" localSheetId="14">'[1]vagyon'!#REF!</definedName>
    <definedName name="CC">'[1]vagyon'!#REF!</definedName>
    <definedName name="ccc" localSheetId="14">'[1]vagyon'!#REF!</definedName>
    <definedName name="ccc">'[1]vagyon'!#REF!</definedName>
    <definedName name="cccc" localSheetId="14">'[2]vagyon'!#REF!</definedName>
    <definedName name="cccc">'[2]vagyon'!#REF!</definedName>
    <definedName name="cccccc" localSheetId="14">'[1]vagyon'!#REF!</definedName>
    <definedName name="cccccc">'[1]vagyon'!#REF!</definedName>
    <definedName name="ee" localSheetId="14">'[2]vagyon'!#REF!</definedName>
    <definedName name="ee">'[2]vagyon'!#REF!</definedName>
    <definedName name="éé" localSheetId="14">'[1]vagyon'!#REF!</definedName>
    <definedName name="éé">'[1]vagyon'!#REF!</definedName>
    <definedName name="ééééé" localSheetId="14">'[1]vagyon'!#REF!</definedName>
    <definedName name="ééééé">'[1]vagyon'!#REF!</definedName>
    <definedName name="ff" localSheetId="14">'[2]vagyon'!#REF!</definedName>
    <definedName name="ff">'[2]vagyon'!#REF!</definedName>
    <definedName name="fff" localSheetId="14">'[1]vagyon'!#REF!</definedName>
    <definedName name="fff">'[1]vagyon'!#REF!</definedName>
    <definedName name="ffff" localSheetId="14">'[1]vagyon'!#REF!</definedName>
    <definedName name="ffff">'[1]vagyon'!#REF!</definedName>
    <definedName name="ffffffff" localSheetId="14">'[1]vagyon'!#REF!</definedName>
    <definedName name="ffffffff">'[1]vagyon'!#REF!</definedName>
    <definedName name="HHH" localSheetId="14">'[1]vagyon'!#REF!</definedName>
    <definedName name="HHH">'[1]vagyon'!#REF!</definedName>
    <definedName name="HHHH" localSheetId="14">'[1]vagyon'!#REF!</definedName>
    <definedName name="HHHH">'[1]vagyon'!#REF!</definedName>
    <definedName name="iiii" localSheetId="14">'[1]vagyon'!#REF!</definedName>
    <definedName name="iiii">'[1]vagyon'!#REF!</definedName>
    <definedName name="kkk" localSheetId="14">'[1]vagyon'!#REF!</definedName>
    <definedName name="kkk">'[1]vagyon'!#REF!</definedName>
    <definedName name="kkkkk" localSheetId="14">'[1]vagyon'!#REF!</definedName>
    <definedName name="kkkkk">'[1]vagyon'!#REF!</definedName>
    <definedName name="lll" localSheetId="14">'[1]vagyon'!#REF!</definedName>
    <definedName name="lll">'[1]vagyon'!#REF!</definedName>
    <definedName name="mm" localSheetId="14">'[1]vagyon'!#REF!</definedName>
    <definedName name="mm">'[1]vagyon'!#REF!</definedName>
    <definedName name="mmm" localSheetId="14">'[1]vagyon'!#REF!</definedName>
    <definedName name="mmm">'[1]vagyon'!#REF!</definedName>
    <definedName name="_xlnm.Print_Titles" localSheetId="9">'100 fölötti'!$1:$6</definedName>
    <definedName name="_xlnm.Print_Titles" localSheetId="10">'beruházás'!$1:$6</definedName>
    <definedName name="_xlnm.Print_Titles" localSheetId="17">'Bevételek'!$1:$4</definedName>
    <definedName name="_xlnm.Print_Titles" localSheetId="19">'COFOG'!$1:$5</definedName>
    <definedName name="_xlnm.Print_Titles" localSheetId="5">'Egyensúly 2015-2017. '!$1:$2</definedName>
    <definedName name="_xlnm.Print_Titles" localSheetId="11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8">'Kiadás'!$1:$4</definedName>
    <definedName name="_xlnm.Print_Titles" localSheetId="13">'kötelezettség'!$1:$6</definedName>
    <definedName name="_xlnm.Print_Titles" localSheetId="12">'követelés'!$1:$6</definedName>
    <definedName name="_xlnm.Print_Titles" localSheetId="16">'közvetett támog (2)'!$1:$3</definedName>
    <definedName name="_xlnm.Print_Titles" localSheetId="0">'Összesen'!$1:$4</definedName>
    <definedName name="_xlnm.Print_Titles" localSheetId="8">'vagyon'!$1:$6</definedName>
    <definedName name="_xlnm.Print_Titles" localSheetId="14">'változások'!$1:$4</definedName>
    <definedName name="Nyomtatási_ter" localSheetId="10">'[4]vagyon'!#REF!</definedName>
    <definedName name="Nyomtatási_ter" localSheetId="7">'[4]vagyon'!#REF!</definedName>
    <definedName name="Nyomtatási_ter" localSheetId="13">'[4]vagyon'!#REF!</definedName>
    <definedName name="Nyomtatási_ter" localSheetId="12">'[4]vagyon'!#REF!</definedName>
    <definedName name="Nyomtatási_ter" localSheetId="15">'[1]vagyon'!#REF!</definedName>
    <definedName name="Nyomtatási_ter" localSheetId="8">'[4]vagyon'!#REF!</definedName>
    <definedName name="Nyomtatási_ter" localSheetId="4">'[1]vagyon'!#REF!</definedName>
    <definedName name="Nyomtatási_ter" localSheetId="14">'[1]vagyon'!#REF!</definedName>
    <definedName name="Nyomtatási_ter">'[1]vagyon'!#REF!</definedName>
    <definedName name="Nyomtatási_ter2">'[1]vagyon'!#REF!</definedName>
    <definedName name="OOO" localSheetId="14">'[2]vagyon'!#REF!</definedName>
    <definedName name="OOO">'[2]vagyon'!#REF!</definedName>
    <definedName name="OOOO" localSheetId="14">'[1]vagyon'!#REF!</definedName>
    <definedName name="OOOO">'[1]vagyon'!#REF!</definedName>
    <definedName name="OOOOOO" localSheetId="14">'[1]vagyon'!#REF!</definedName>
    <definedName name="OOOOOO">'[1]vagyon'!#REF!</definedName>
    <definedName name="OOÚÚÚÚ" localSheetId="14">'[1]vagyon'!#REF!</definedName>
    <definedName name="OOÚÚÚÚ">'[1]vagyon'!#REF!</definedName>
    <definedName name="OŐŐ" localSheetId="14">'[1]vagyon'!#REF!</definedName>
    <definedName name="OŐŐ">'[1]vagyon'!#REF!</definedName>
    <definedName name="ŐŐŐ" localSheetId="14">'[1]vagyon'!#REF!</definedName>
    <definedName name="ŐŐŐ">'[1]vagyon'!#REF!</definedName>
    <definedName name="Pénzmaradvány." localSheetId="7">'[2]vagyon'!#REF!</definedName>
    <definedName name="Pénzmaradvány." localSheetId="13">'[2]vagyon'!#REF!</definedName>
    <definedName name="Pénzmaradvány." localSheetId="12">'[2]vagyon'!#REF!</definedName>
    <definedName name="Pénzmaradvány." localSheetId="8">'[2]vagyon'!#REF!</definedName>
    <definedName name="Pénzmaradvány." localSheetId="14">'[2]vagyon'!#REF!</definedName>
    <definedName name="Pénzmaradvány.">'[2]vagyon'!#REF!</definedName>
    <definedName name="pénzmaradvány1" localSheetId="14">'[1]vagyon'!#REF!</definedName>
    <definedName name="pénzmaradvány1">'[1]vagyon'!#REF!</definedName>
    <definedName name="pmar">'[3]vagyon'!#REF!</definedName>
    <definedName name="pp" localSheetId="14">'[1]vagyon'!#REF!</definedName>
    <definedName name="pp">'[1]vagyon'!#REF!</definedName>
    <definedName name="uu" localSheetId="14">'[1]vagyon'!#REF!</definedName>
    <definedName name="uu">'[1]vagyon'!#REF!</definedName>
    <definedName name="uuuuu" localSheetId="14">'[1]vagyon'!#REF!</definedName>
    <definedName name="uuuuu">'[1]vagyon'!#REF!</definedName>
    <definedName name="ŰŰ" localSheetId="14">'[2]vagyon'!#REF!</definedName>
    <definedName name="ŰŰ">'[2]vagyon'!#REF!</definedName>
    <definedName name="vagy" localSheetId="7">'[5]vagyon'!#REF!</definedName>
    <definedName name="vagy" localSheetId="13">'[5]vagyon'!#REF!</definedName>
    <definedName name="vagy" localSheetId="12">'[5]vagyon'!#REF!</definedName>
    <definedName name="vagy" localSheetId="8">'[5]vagyon'!#REF!</definedName>
    <definedName name="vagy">'[4]vagyon'!#REF!</definedName>
    <definedName name="ww" localSheetId="14">'[1]vagyon'!#REF!</definedName>
    <definedName name="ww">'[1]vagyon'!#REF!</definedName>
    <definedName name="XXXX" localSheetId="15">'[1]vagyon'!#REF!</definedName>
    <definedName name="XXXX" localSheetId="4">'[1]vagyon'!#REF!</definedName>
    <definedName name="XXXX" localSheetId="14">'[1]vagyon'!#REF!</definedName>
    <definedName name="XXXX">'[1]vagyon'!#REF!</definedName>
    <definedName name="xxxxx" localSheetId="14">'[1]vagyon'!#REF!</definedName>
    <definedName name="xxxxx">'[1]vagyon'!#REF!</definedName>
    <definedName name="ZZZZZ" localSheetId="14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  <author>Felhaszn?l?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82" authorId="1">
      <text>
        <r>
          <rPr>
            <b/>
            <sz val="9"/>
            <rFont val="Tahoma"/>
            <family val="2"/>
          </rPr>
          <t>Felhasználó: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<sst xmlns="http://schemas.openxmlformats.org/spreadsheetml/2006/main" count="1302" uniqueCount="851">
  <si>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</si>
  <si>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</si>
  <si>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</si>
  <si>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</si>
  <si>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</si>
  <si>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</si>
  <si>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</si>
  <si>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</si>
  <si>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</si>
  <si>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</si>
  <si>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</si>
  <si>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</si>
  <si>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</si>
  <si>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</si>
  <si>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</si>
  <si>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</si>
  <si>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</si>
  <si>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</si>
  <si>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</si>
  <si>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</si>
  <si>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</si>
  <si>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</si>
  <si>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</si>
  <si>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</si>
  <si>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</si>
  <si>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</si>
  <si>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</si>
  <si>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</si>
  <si>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</si>
  <si>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</si>
  <si>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</si>
  <si>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</si>
  <si>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</si>
  <si>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</si>
  <si>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</si>
  <si>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</si>
  <si>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</si>
  <si>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</si>
  <si>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</si>
  <si>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</si>
  <si>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</si>
  <si>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</si>
  <si>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</si>
  <si>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</si>
  <si>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</si>
  <si>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</si>
  <si>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</si>
  <si>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</si>
  <si>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</si>
  <si>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</si>
  <si>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</si>
  <si>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</si>
  <si>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</si>
  <si>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</si>
  <si>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</si>
  <si>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</si>
  <si>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</si>
  <si>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</si>
  <si>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</si>
  <si>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</si>
  <si>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</si>
  <si>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</si>
  <si>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</si>
  <si>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</si>
  <si>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</si>
  <si>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</si>
  <si>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</si>
  <si>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</si>
  <si>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</si>
  <si>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</si>
  <si>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</si>
  <si>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</si>
  <si>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</si>
  <si>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</si>
  <si>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</si>
  <si>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</si>
  <si>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</si>
  <si>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</si>
  <si>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</si>
  <si>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</si>
  <si>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</si>
  <si>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</si>
  <si>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</si>
  <si>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</si>
  <si>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</si>
  <si>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</si>
  <si>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</si>
  <si>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</si>
  <si>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</si>
  <si>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</si>
  <si>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</si>
  <si>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</si>
  <si>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</si>
  <si>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</si>
  <si>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</si>
  <si>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</si>
  <si>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</si>
  <si>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</si>
  <si>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</si>
  <si>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</si>
  <si>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</si>
  <si>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</si>
  <si>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</si>
  <si>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</si>
  <si>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</si>
  <si>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</si>
  <si>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</si>
  <si>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</si>
  <si>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</si>
  <si>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</si>
  <si>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</si>
  <si>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</si>
  <si>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</si>
  <si>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</si>
  <si>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</si>
  <si>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</si>
  <si>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</si>
  <si>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</si>
  <si>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</si>
  <si>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</si>
  <si>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</si>
  <si>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</si>
  <si>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</si>
  <si>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</si>
  <si>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</si>
  <si>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</si>
  <si>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</si>
  <si>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</si>
  <si>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</si>
  <si>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</si>
  <si>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</si>
  <si>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</si>
  <si>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</si>
  <si>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</si>
  <si>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</si>
  <si>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</si>
  <si>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</si>
  <si>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</si>
  <si>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</si>
  <si>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</si>
  <si>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</si>
  <si>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</si>
  <si>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</si>
  <si>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</si>
  <si>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</si>
  <si>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</si>
  <si>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</si>
  <si>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</si>
  <si>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</si>
  <si>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</si>
  <si>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</si>
  <si>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</si>
  <si>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</si>
  <si>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</si>
  <si>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</si>
  <si>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</si>
  <si>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</si>
  <si>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</si>
  <si>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</si>
  <si>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</si>
  <si>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</si>
  <si>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</si>
  <si>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</si>
  <si>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</si>
  <si>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</si>
  <si>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</si>
  <si>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</si>
  <si>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</si>
  <si>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</si>
  <si>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</si>
  <si>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</si>
  <si>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</si>
  <si>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</si>
  <si>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</si>
  <si>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</si>
  <si>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</si>
  <si>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</si>
  <si>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</si>
  <si>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</si>
  <si>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</si>
  <si>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</si>
  <si>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</si>
  <si>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</si>
  <si>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</si>
  <si>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</si>
  <si>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</si>
  <si>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</si>
  <si>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</si>
  <si>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</si>
  <si>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</si>
  <si>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</si>
  <si>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</si>
  <si>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</si>
  <si>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</si>
  <si>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</si>
  <si>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</si>
  <si>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</si>
  <si>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</si>
  <si>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</si>
  <si>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</si>
  <si>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</si>
  <si>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</si>
  <si>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</si>
  <si>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</si>
  <si>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</si>
  <si>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</si>
  <si>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</si>
  <si>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</si>
  <si>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</si>
  <si>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</si>
  <si>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</si>
  <si>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</si>
  <si>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</si>
  <si>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</si>
  <si>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</si>
  <si>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</si>
  <si>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</si>
  <si>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</si>
  <si>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</si>
  <si>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</si>
  <si>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</si>
  <si>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</si>
  <si>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</si>
  <si>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</si>
  <si>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</si>
  <si>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</si>
  <si>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</si>
  <si>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</si>
  <si>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</si>
  <si>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</si>
  <si>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</si>
  <si>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</si>
  <si>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</si>
  <si>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</si>
  <si>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</si>
  <si>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</si>
  <si>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</si>
  <si>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</si>
  <si>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</si>
  <si>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</si>
  <si>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</si>
  <si>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</si>
  <si>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</si>
  <si>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</si>
  <si>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</si>
  <si>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</si>
  <si>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</si>
  <si>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</si>
  <si>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</si>
  <si>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</si>
  <si>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</si>
  <si>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</si>
  <si>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</si>
  <si>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</si>
  <si>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</si>
  <si>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</si>
  <si>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</si>
  <si>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</si>
  <si>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</si>
  <si>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</si>
  <si>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</si>
  <si>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</si>
  <si>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</si>
  <si>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</si>
  <si>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</si>
  <si>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</si>
  <si>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</si>
  <si>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</si>
  <si>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</si>
  <si>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</si>
  <si>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</si>
  <si>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</si>
  <si>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</si>
  <si>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</si>
  <si>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</si>
  <si>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</si>
  <si>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</si>
  <si>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</si>
  <si>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</si>
  <si>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</si>
  <si>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</si>
  <si>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</si>
  <si>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</si>
  <si>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</si>
  <si>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</si>
  <si>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</si>
  <si>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</si>
  <si>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</si>
  <si>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</si>
  <si>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</si>
  <si>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</si>
  <si>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</si>
  <si>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</si>
  <si>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</si>
  <si>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</si>
  <si>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</si>
  <si>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</si>
  <si>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</si>
  <si>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</si>
  <si>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</si>
  <si>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</si>
  <si>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</si>
  <si>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</si>
  <si>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</si>
  <si>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</si>
  <si>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</si>
  <si>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</si>
  <si>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</si>
  <si>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</si>
  <si>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</si>
  <si>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</si>
  <si>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</si>
  <si>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</si>
  <si>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</si>
  <si>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</si>
  <si>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</si>
  <si>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</si>
  <si>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</si>
  <si>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</si>
  <si>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</si>
  <si>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</si>
  <si>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</si>
  <si>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</si>
  <si>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</si>
  <si>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</si>
  <si>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</si>
  <si>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</si>
  <si>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</si>
  <si>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</si>
  <si>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</si>
  <si>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</si>
  <si>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</si>
  <si>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</si>
  <si>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</si>
  <si>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</si>
  <si>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</si>
  <si>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</si>
  <si>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</si>
  <si>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</si>
  <si>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</si>
  <si>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</si>
  <si>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</si>
  <si>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</si>
  <si>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</si>
  <si>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</si>
  <si>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</si>
  <si>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</si>
  <si>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</si>
  <si>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</si>
  <si>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</si>
  <si>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</si>
  <si>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</si>
  <si>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</si>
  <si>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</si>
  <si>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</si>
  <si>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</si>
  <si>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</si>
  <si>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</si>
  <si>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</si>
  <si>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</si>
  <si>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</si>
  <si>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</si>
  <si>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</si>
  <si>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</si>
  <si>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</si>
  <si>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</si>
  <si>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</si>
  <si>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</si>
  <si>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</si>
  <si>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</si>
  <si>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</si>
  <si>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</si>
  <si>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</si>
  <si>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</si>
  <si>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</si>
  <si>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</si>
  <si>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</si>
  <si>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</si>
  <si>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</si>
  <si>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</si>
  <si>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</si>
  <si>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</si>
  <si>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</si>
  <si>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</si>
  <si>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</si>
  <si>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</si>
  <si>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</si>
  <si>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</si>
  <si>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</si>
  <si>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</si>
  <si>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</si>
  <si>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</si>
  <si>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</si>
  <si>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</si>
  <si>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</si>
  <si>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</si>
  <si>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</si>
  <si>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</si>
  <si>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</si>
  <si>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</si>
  <si>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</si>
  <si>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</si>
  <si>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</si>
  <si>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</si>
  <si>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</si>
  <si>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</si>
  <si>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</si>
  <si>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</si>
  <si>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</si>
  <si>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</si>
  <si>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</si>
  <si>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</si>
  <si>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</si>
  <si>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</si>
  <si>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</si>
  <si>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</si>
  <si>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</si>
  <si>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</si>
  <si>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</si>
  <si>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</si>
  <si>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</si>
  <si>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</si>
  <si>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</si>
  <si>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</si>
  <si>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</si>
  <si>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</si>
  <si>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</si>
  <si>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</si>
  <si>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</si>
  <si>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</si>
  <si>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</si>
  <si>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</si>
  <si>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</si>
  <si>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</si>
  <si>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</si>
  <si>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</si>
  <si>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</si>
  <si>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</si>
  <si>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</si>
  <si>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</si>
  <si>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</si>
  <si>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</si>
  <si>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</si>
  <si>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</si>
  <si>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</si>
  <si>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</si>
  <si>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</si>
  <si>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</si>
  <si>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</si>
  <si>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</si>
  <si>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</si>
  <si>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</si>
  <si>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</si>
  <si>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</si>
  <si>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</si>
  <si>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</si>
  <si>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</si>
  <si>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</si>
  <si>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</si>
  <si>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</si>
  <si>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</si>
  <si>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</si>
  <si>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</si>
  <si>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</si>
  <si>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</si>
  <si>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</si>
  <si>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041233 Hosszabb időtartamú közfoglalkoztatás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</si>
  <si>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</si>
  <si>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</si>
  <si>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</si>
  <si>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</si>
  <si>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</si>
  <si>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</si>
  <si>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</si>
  <si>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</si>
  <si>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</si>
  <si>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</si>
  <si>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</si>
  <si>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</si>
  <si>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</si>
  <si>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</si>
  <si>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</si>
  <si>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</si>
  <si>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</si>
  <si>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>011130 Önkormányzatok és önkormányzati hivatalok jogalkotó és általános igazgatási tevékenysége (Képviselői t. díj.)</t>
  </si>
  <si>
    <t>066020 Város és községgazdálkodási egyéb szolgáltatások</t>
  </si>
  <si>
    <t xml:space="preserve"> - Faluház (Kultúrház, orvosi rendelő)</t>
  </si>
  <si>
    <t xml:space="preserve"> - Közösségi Ház (turista szálló ha nincs vendég)</t>
  </si>
  <si>
    <t xml:space="preserve"> - Közösségi szállás (Turistaszálló)</t>
  </si>
  <si>
    <t xml:space="preserve"> - Kiállítóhely (étkezde)</t>
  </si>
  <si>
    <t xml:space="preserve"> - személyhez nem köthető repr.</t>
  </si>
  <si>
    <t>- Szállásdíj</t>
  </si>
  <si>
    <t xml:space="preserve">ZALASZOMBATFA KÖZSÉG ÖNKORMÁNYZATA </t>
  </si>
  <si>
    <t>- Rendezvénytér kialakítása</t>
  </si>
  <si>
    <t xml:space="preserve">     - Közmű hozzájárulás</t>
  </si>
  <si>
    <t xml:space="preserve"> -Háztartásoktól</t>
  </si>
  <si>
    <t xml:space="preserve">   -  Közvilágítás elszámolása</t>
  </si>
  <si>
    <t xml:space="preserve">   - Dr. Hetés Ferenc Rendelőintézet Lenti</t>
  </si>
  <si>
    <t>- szárzúzó értékesítés</t>
  </si>
  <si>
    <t>- fém ágyak értékesítése</t>
  </si>
  <si>
    <t xml:space="preserve"> - Önkormányzatnak átadás  gép vásárlására pályázat</t>
  </si>
  <si>
    <t xml:space="preserve">   - fogorvosi hozzájárulás 2017.</t>
  </si>
  <si>
    <t xml:space="preserve">   - háziorvosi hozzájárulás 2017.</t>
  </si>
  <si>
    <t xml:space="preserve">   - településüzemeltetési feladatok ellátása 2017.</t>
  </si>
  <si>
    <t xml:space="preserve">   - településüzemeltetési feladatok ellátása 2017. pályázathoz</t>
  </si>
  <si>
    <t xml:space="preserve">   - falugondnok 2017.</t>
  </si>
  <si>
    <t xml:space="preserve">   Lenti és Térsége Vidékfejlesztése Egyes.</t>
  </si>
  <si>
    <t>011130 Önkormányzatok és önkormányzati hivatalok jogalkotó és általános igazgatási tevékenysége cafetéria</t>
  </si>
  <si>
    <t>ZALASZOMBATFA KÖZSÉG ÖNKORMÁNYZATA 2017. ÉVI KÖLTSÉGVETÉSÉNEK</t>
  </si>
  <si>
    <t xml:space="preserve">   - fogorvosi hozzájárulás 2016.</t>
  </si>
  <si>
    <t xml:space="preserve">   - háziorvosi hozzájárulás 2016.</t>
  </si>
  <si>
    <t>2017. terv</t>
  </si>
  <si>
    <t xml:space="preserve">2017. ÉVI SAJÁT BEVÉTELEI, TOVÁBBÁ ADÓSSÁGOT KELETKEZTETŐ </t>
  </si>
  <si>
    <t>2020.</t>
  </si>
  <si>
    <r>
      <t>ZALASZOMBATFA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</si>
  <si>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</si>
  <si>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t>ZALASZOMBATFA KÖZSÉG ÖNKORMÁNYZATA 2015-2017. ÉVI MŰKÖDÉSI ÉS FELHALMOZÁSI</t>
  </si>
  <si>
    <t xml:space="preserve">2015. Tény </t>
  </si>
  <si>
    <r>
      <t xml:space="preserve">Zalaszombatfa Község Önkormányzata 2017. évi közvetett támogatásai </t>
    </r>
    <r>
      <rPr>
        <i/>
        <sz val="12"/>
        <rFont val="Times New Roman"/>
        <family val="1"/>
      </rPr>
      <t>(adatok Ft-ban)</t>
    </r>
  </si>
  <si>
    <r>
      <t xml:space="preserve">ZALASZOMBATFA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</si>
  <si>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Összesen:</t>
  </si>
  <si>
    <t>K5021. A helyi önkormányzatok előző évi elszámolásából származó kiadások 2015.év</t>
  </si>
  <si>
    <t>041233 Hosszabb időtartamú közfoglalkoztatás 2016-ról áthúzódó</t>
  </si>
  <si>
    <t xml:space="preserve">   - Munkaerőpiaci Alap (közfoglalkoztatás)  2016-ról áthúzódó</t>
  </si>
  <si>
    <t>- Medicopter Alapítvány támogatása</t>
  </si>
  <si>
    <t xml:space="preserve"> - Rédicsi Iskolakörzet Gyermekeiért Alapítvány</t>
  </si>
  <si>
    <t>O</t>
  </si>
  <si>
    <t>P</t>
  </si>
  <si>
    <t>Q</t>
  </si>
  <si>
    <t>R</t>
  </si>
  <si>
    <t>- Polgármesteri illetmény és tiszteletdíj különbözete</t>
  </si>
  <si>
    <t xml:space="preserve">- Fűkasza </t>
  </si>
  <si>
    <t xml:space="preserve">- Fűnyiró </t>
  </si>
  <si>
    <t>S</t>
  </si>
  <si>
    <t>T</t>
  </si>
  <si>
    <t>U</t>
  </si>
  <si>
    <t>V</t>
  </si>
  <si>
    <t>W</t>
  </si>
  <si>
    <t>X</t>
  </si>
  <si>
    <t>Y</t>
  </si>
  <si>
    <t>Z</t>
  </si>
  <si>
    <t xml:space="preserve">   - kerekítési különbözet</t>
  </si>
  <si>
    <t xml:space="preserve"> - Rendkívűli szociális támogatás:</t>
  </si>
  <si>
    <t>Mód. 12.31.</t>
  </si>
  <si>
    <t>Tény 12.31.</t>
  </si>
  <si>
    <t xml:space="preserve">  -Település Arculati Kézikönyv</t>
  </si>
  <si>
    <t>- Települési Arculati Kézikönyv</t>
  </si>
  <si>
    <t xml:space="preserve">  - NMI értékhét bevét.</t>
  </si>
  <si>
    <t xml:space="preserve">  - Közép és Kelet-eu.Tört.és Társ.Kut.Közal. I.vh emlékmű</t>
  </si>
  <si>
    <t>106020 Lakásfenntarással, lakhatással összefűggő kiadások</t>
  </si>
  <si>
    <t xml:space="preserve"> - Útfelújítás</t>
  </si>
  <si>
    <t xml:space="preserve"> - I. világháborús emlékmű felújítása</t>
  </si>
  <si>
    <t>ZALASZOMBATFA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</si>
  <si>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</si>
  <si>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</si>
  <si>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</si>
  <si>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</si>
  <si>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</si>
  <si>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</si>
  <si>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</si>
  <si>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</si>
  <si>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</si>
  <si>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</si>
  <si>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</si>
  <si>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</si>
  <si>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</si>
  <si>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</si>
  <si>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</si>
  <si>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</si>
  <si>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</si>
  <si>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</si>
  <si>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</si>
  <si>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</si>
  <si>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</si>
  <si>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</si>
  <si>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</si>
  <si>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</si>
  <si>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</si>
  <si>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</si>
  <si>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</si>
  <si>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</si>
  <si>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</si>
  <si>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</si>
  <si>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</si>
  <si>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</si>
  <si>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</si>
  <si>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</si>
  <si>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ZALASZOMBATFA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</si>
  <si>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</si>
  <si>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</si>
  <si>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</si>
  <si>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</si>
  <si>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</si>
  <si>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</si>
  <si>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</si>
  <si>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</si>
  <si>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</si>
  <si>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</si>
  <si>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</si>
  <si>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</si>
  <si>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</si>
  <si>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</si>
  <si>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</si>
  <si>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</si>
  <si>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</si>
  <si>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</si>
  <si>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</si>
  <si>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</si>
  <si>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</si>
  <si>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</si>
  <si>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</si>
  <si>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</si>
  <si>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</si>
  <si>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</si>
  <si>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</si>
  <si>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</si>
  <si>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</si>
  <si>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</si>
  <si>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</si>
  <si>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</si>
  <si>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</si>
  <si>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</si>
  <si>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</si>
  <si>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</si>
  <si>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</si>
  <si>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</si>
  <si>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</si>
  <si>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</si>
  <si>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</si>
  <si>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</si>
  <si>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</si>
  <si>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</si>
  <si>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</si>
  <si>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</si>
  <si>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</si>
  <si>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</si>
  <si>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</si>
  <si>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</si>
  <si>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</si>
  <si>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</si>
  <si>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</si>
  <si>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</si>
  <si>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</si>
  <si>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</si>
  <si>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</si>
  <si>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</si>
  <si>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</si>
  <si>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</si>
  <si>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</si>
  <si>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</si>
  <si>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</si>
  <si>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</si>
  <si>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</si>
  <si>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</si>
  <si>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</si>
  <si>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</si>
  <si>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</si>
  <si>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</si>
  <si>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</si>
  <si>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</si>
  <si>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</si>
  <si>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áht belüli megelőlegezések visszafizetése</t>
  </si>
  <si>
    <t xml:space="preserve">     - ebből rövid lejáratú hitel törlesztés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</si>
  <si>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</si>
  <si>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</si>
  <si>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</si>
  <si>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</si>
  <si>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</si>
  <si>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</si>
  <si>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</si>
  <si>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</si>
  <si>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</si>
  <si>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ZALASZOMBATFA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</si>
  <si>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</si>
  <si>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</si>
  <si>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</si>
  <si>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</si>
  <si>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</si>
  <si>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</si>
  <si>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</si>
  <si>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</si>
  <si>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</si>
  <si>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</si>
  <si>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</si>
  <si>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</si>
  <si>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</si>
  <si>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</si>
  <si>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</si>
  <si>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</si>
  <si>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</si>
  <si>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0-ra leirt egyéb 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</si>
  <si>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</si>
  <si>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</si>
  <si>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</si>
  <si>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</si>
  <si>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</si>
  <si>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</si>
  <si>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</si>
  <si>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</si>
  <si>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</si>
  <si>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</si>
  <si>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</si>
  <si>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</si>
  <si>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</si>
  <si>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</si>
  <si>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</si>
  <si>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</si>
  <si>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ZALASZOMBATFA ÖNKORMÁNYZAT</t>
  </si>
  <si>
    <t>100.000 FT ÉRTÉKET MEGHALADÓ GÉPEIRŐL, BERENDEZÉSEIRŐL</t>
  </si>
  <si>
    <t>Értékcsökkenés</t>
  </si>
  <si>
    <t>GÉP BERENDEZÉS:</t>
  </si>
  <si>
    <t>Sátor 4*8 m</t>
  </si>
  <si>
    <t>Szárzuzó MMT</t>
  </si>
  <si>
    <t>ÖSSZESEN</t>
  </si>
  <si>
    <t xml:space="preserve">0-ra leirt gép,berendezés jámű </t>
  </si>
  <si>
    <t>ÜGYVITEL TECHNIKAI GÉP</t>
  </si>
  <si>
    <t>Számítógép</t>
  </si>
  <si>
    <t xml:space="preserve">HP OfficeJet nyomtató </t>
  </si>
  <si>
    <t>MTZ 80 traktor</t>
  </si>
  <si>
    <t xml:space="preserve">Fünyiró traktor </t>
  </si>
  <si>
    <t xml:space="preserve">Traktor </t>
  </si>
  <si>
    <t>Fűkasza</t>
  </si>
  <si>
    <t xml:space="preserve">Dolmar bozótvágó </t>
  </si>
  <si>
    <t xml:space="preserve">Partner fűnyírótraktor </t>
  </si>
  <si>
    <t>HS 85 sövénynyíró</t>
  </si>
  <si>
    <t>MS 290 motorfűrész</t>
  </si>
  <si>
    <t>FS-70C motoros kasza</t>
  </si>
  <si>
    <t>Maruyama fűkasza</t>
  </si>
  <si>
    <t xml:space="preserve">FS 400 aljnövénytisztító </t>
  </si>
  <si>
    <t xml:space="preserve">Összesen </t>
  </si>
  <si>
    <t>1.3. KIMUTATÁS ZALASZOMBATFA ÖNKORMÁNYZAT</t>
  </si>
  <si>
    <t>FOLYAMATBAN LÉVŐ BERUHÁZÁSAIRÓL</t>
  </si>
  <si>
    <t>Beruházás megnevezése</t>
  </si>
  <si>
    <t>Beruházás összege</t>
  </si>
  <si>
    <t>Beruházás összesen:</t>
  </si>
  <si>
    <t>1.4. KIMUTATÁS ZALASZOMBATFA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</si>
  <si>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</si>
  <si>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</si>
  <si>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</si>
  <si>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</si>
  <si>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</si>
  <si>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</si>
  <si>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1.5. KIMUTATÁS ZALASZOMBATFA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</si>
  <si>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</si>
  <si>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</si>
  <si>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</si>
  <si>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</si>
  <si>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</si>
  <si>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</si>
  <si>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Gépjárműadó</t>
  </si>
  <si>
    <t>Gépjárműadó 40%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</si>
  <si>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</si>
  <si>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</si>
  <si>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</si>
  <si>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</si>
  <si>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</si>
  <si>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</si>
  <si>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</si>
  <si>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</si>
  <si>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</si>
  <si>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</si>
  <si>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</si>
  <si>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</si>
  <si>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</si>
  <si>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</si>
  <si>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</si>
  <si>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</si>
  <si>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</si>
  <si>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</si>
  <si>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</si>
  <si>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</si>
  <si>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</si>
  <si>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</si>
  <si>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</si>
  <si>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</si>
  <si>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</si>
  <si>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</si>
  <si>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</si>
  <si>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</si>
  <si>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0-s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</si>
  <si>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</si>
  <si>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</si>
  <si>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</si>
  <si>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</si>
  <si>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</si>
  <si>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</si>
  <si>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</si>
  <si>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</si>
  <si>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</si>
  <si>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</si>
  <si>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</si>
  <si>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</si>
  <si>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</si>
  <si>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</si>
  <si>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</si>
  <si>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</si>
  <si>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</si>
  <si>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RT. törzsrészvény</t>
  </si>
  <si>
    <t>2016.12.31-i állomány</t>
  </si>
  <si>
    <t>Összes részesedés</t>
  </si>
  <si>
    <r>
      <t>2017.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</si>
  <si>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2016. tény</t>
  </si>
  <si>
    <t>2016.  tény</t>
  </si>
  <si>
    <t>Nyitó pénzkészlet 2017.01.01-én</t>
  </si>
  <si>
    <t>Sajátos elszámolások</t>
  </si>
  <si>
    <r>
      <t>2017.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</si>
  <si>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2018. március 31.</t>
  </si>
  <si>
    <t>2017. december 31.</t>
  </si>
  <si>
    <r>
      <t xml:space="preserve">2. ZALASZOMBATFA ÖNKORMÁNYZAT TÁRGYI ESZKÖZEINEK ALAKULÁSA 2017. ÉVBEN - </t>
    </r>
    <r>
      <rPr>
        <i/>
        <sz val="12"/>
        <rFont val="Times New Roman CE"/>
        <family val="0"/>
      </rPr>
      <t>(adatok Ft-ban)</t>
    </r>
  </si>
  <si>
    <r>
      <t>RÉSZESEDÉSEINEK 2017.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</si>
  <si>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2017.12.31-i állomány</t>
  </si>
  <si>
    <t>2017. évi változás</t>
  </si>
  <si>
    <t>1.</t>
  </si>
  <si>
    <t>2.</t>
  </si>
  <si>
    <t>3.</t>
  </si>
  <si>
    <t>4.</t>
  </si>
  <si>
    <t>5.</t>
  </si>
  <si>
    <t>6.</t>
  </si>
  <si>
    <t>rendezvénytér kialakítása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</si>
  <si>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</si>
  <si>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</si>
  <si>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</si>
  <si>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</si>
  <si>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</si>
  <si>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</si>
  <si>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</si>
  <si>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</si>
  <si>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</si>
  <si>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</si>
  <si>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</si>
  <si>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</si>
  <si>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</si>
  <si>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aktiválás miatti csökkenés</t>
  </si>
  <si>
    <t>22.</t>
  </si>
  <si>
    <t>Ívóvívezeték felújítás 2016évi teljesítés 2017. évi pénzügyi rendezés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</si>
  <si>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</si>
  <si>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</si>
  <si>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</si>
  <si>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</si>
  <si>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</si>
  <si>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</si>
  <si>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</si>
  <si>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</si>
  <si>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</si>
  <si>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</si>
  <si>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</si>
  <si>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</si>
  <si>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településképi arculati kézikönyv</t>
  </si>
  <si>
    <r>
      <t xml:space="preserve">2017. ÉVI MARADVÁNYKIMUTATÁSA </t>
    </r>
    <r>
      <rPr>
        <i/>
        <sz val="12"/>
        <rFont val="Times New Roman"/>
        <family val="1"/>
      </rPr>
      <t xml:space="preserve"> (adatok ezer Ft-ban)</t>
    </r>
  </si>
  <si>
    <t>Költségvetési évben es.köv. müködési bev.</t>
  </si>
  <si>
    <t>Rendezvénygarnitura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</si>
</sst>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_ ;\-#,##0\ 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rgb="FFFF0000"/>
      <name val="Arial CE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8" borderId="7" applyNumberFormat="0" applyFont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10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left" vertical="center" wrapText="1"/>
      <protection/>
    </xf>
    <xf numFmtId="0" fontId="3" fillId="33" borderId="10" xfId="79" applyFont="1" applyFill="1" applyBorder="1" applyAlignment="1">
      <alignment horizontal="left" vertical="center" wrapText="1"/>
      <protection/>
    </xf>
    <xf numFmtId="0" fontId="5" fillId="33" borderId="1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5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9" applyFont="1" applyFill="1" applyBorder="1" applyAlignment="1">
      <alignment horizontal="center"/>
      <protection/>
    </xf>
    <xf numFmtId="3" fontId="3" fillId="0" borderId="10" xfId="7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102" fillId="0" borderId="0" xfId="0" applyFont="1" applyAlignment="1">
      <alignment/>
    </xf>
    <xf numFmtId="0" fontId="103" fillId="0" borderId="0" xfId="68" applyFont="1" applyAlignment="1">
      <alignment wrapText="1"/>
      <protection/>
    </xf>
    <xf numFmtId="0" fontId="104" fillId="0" borderId="0" xfId="68" applyFont="1">
      <alignment/>
      <protection/>
    </xf>
    <xf numFmtId="0" fontId="105" fillId="0" borderId="10" xfId="68" applyFont="1" applyBorder="1">
      <alignment/>
      <protection/>
    </xf>
    <xf numFmtId="0" fontId="105" fillId="0" borderId="0" xfId="68" applyFont="1">
      <alignment/>
      <protection/>
    </xf>
    <xf numFmtId="3" fontId="106" fillId="0" borderId="0" xfId="68" applyNumberFormat="1" applyFont="1" applyAlignment="1">
      <alignment vertical="center"/>
      <protection/>
    </xf>
    <xf numFmtId="3" fontId="107" fillId="0" borderId="11" xfId="68" applyNumberFormat="1" applyFont="1" applyBorder="1" applyAlignment="1">
      <alignment horizontal="left" vertical="center" wrapText="1"/>
      <protection/>
    </xf>
    <xf numFmtId="3" fontId="108" fillId="0" borderId="10" xfId="68" applyNumberFormat="1" applyFont="1" applyBorder="1" applyAlignment="1">
      <alignment horizontal="center" vertical="center" wrapText="1"/>
      <protection/>
    </xf>
    <xf numFmtId="3" fontId="103" fillId="0" borderId="0" xfId="68" applyNumberFormat="1" applyFont="1" applyAlignment="1">
      <alignment wrapText="1"/>
      <protection/>
    </xf>
    <xf numFmtId="3" fontId="103" fillId="0" borderId="0" xfId="68" applyNumberFormat="1" applyFont="1">
      <alignment/>
      <protection/>
    </xf>
    <xf numFmtId="3" fontId="103" fillId="0" borderId="10" xfId="68" applyNumberFormat="1" applyFont="1" applyBorder="1" applyAlignment="1">
      <alignment wrapText="1"/>
      <protection/>
    </xf>
    <xf numFmtId="3" fontId="104" fillId="0" borderId="10" xfId="68" applyNumberFormat="1" applyFont="1" applyBorder="1">
      <alignment/>
      <protection/>
    </xf>
    <xf numFmtId="3" fontId="104" fillId="0" borderId="0" xfId="68" applyNumberFormat="1" applyFont="1">
      <alignment/>
      <protection/>
    </xf>
    <xf numFmtId="3" fontId="103" fillId="0" borderId="10" xfId="68" applyNumberFormat="1" applyFont="1" applyBorder="1" applyAlignment="1">
      <alignment vertical="center" wrapText="1"/>
      <protection/>
    </xf>
    <xf numFmtId="3" fontId="108" fillId="0" borderId="10" xfId="68" applyNumberFormat="1" applyFont="1" applyBorder="1" applyAlignment="1">
      <alignment wrapText="1"/>
      <protection/>
    </xf>
    <xf numFmtId="3" fontId="105" fillId="0" borderId="10" xfId="68" applyNumberFormat="1" applyFont="1" applyBorder="1">
      <alignment/>
      <protection/>
    </xf>
    <xf numFmtId="3" fontId="105" fillId="0" borderId="0" xfId="68" applyNumberFormat="1" applyFont="1">
      <alignment/>
      <protection/>
    </xf>
    <xf numFmtId="3" fontId="108" fillId="0" borderId="10" xfId="68" applyNumberFormat="1" applyFont="1" applyBorder="1" applyAlignment="1">
      <alignment vertical="center" wrapText="1"/>
      <protection/>
    </xf>
    <xf numFmtId="3" fontId="108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9" applyFont="1" applyFill="1" applyBorder="1" applyAlignment="1">
      <alignment horizontal="center" vertical="center"/>
      <protection/>
    </xf>
    <xf numFmtId="0" fontId="104" fillId="0" borderId="10" xfId="68" applyFont="1" applyBorder="1" applyAlignment="1">
      <alignment wrapText="1"/>
      <protection/>
    </xf>
    <xf numFmtId="3" fontId="4" fillId="0" borderId="13" xfId="79" applyNumberFormat="1" applyFont="1" applyFill="1" applyBorder="1" applyAlignment="1">
      <alignment horizontal="right" wrapText="1"/>
      <protection/>
    </xf>
    <xf numFmtId="0" fontId="105" fillId="0" borderId="10" xfId="68" applyFont="1" applyBorder="1" applyAlignment="1">
      <alignment wrapText="1"/>
      <protection/>
    </xf>
    <xf numFmtId="0" fontId="105" fillId="0" borderId="10" xfId="68" applyFont="1" applyBorder="1" applyAlignment="1">
      <alignment vertical="top" wrapText="1"/>
      <protection/>
    </xf>
    <xf numFmtId="0" fontId="12" fillId="0" borderId="0" xfId="72" applyFill="1">
      <alignment/>
      <protection/>
    </xf>
    <xf numFmtId="0" fontId="3" fillId="0" borderId="0" xfId="77" applyFont="1" applyFill="1" applyAlignment="1">
      <alignment horizontal="center"/>
      <protection/>
    </xf>
    <xf numFmtId="0" fontId="4" fillId="0" borderId="0" xfId="77" applyFont="1" applyFill="1">
      <alignment/>
      <protection/>
    </xf>
    <xf numFmtId="0" fontId="4" fillId="0" borderId="11" xfId="77" applyFont="1" applyFill="1" applyBorder="1" applyAlignment="1">
      <alignment horizontal="center"/>
      <protection/>
    </xf>
    <xf numFmtId="0" fontId="12" fillId="0" borderId="0" xfId="72">
      <alignment/>
      <protection/>
    </xf>
    <xf numFmtId="0" fontId="4" fillId="0" borderId="0" xfId="77" applyFont="1">
      <alignment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" fillId="0" borderId="0" xfId="77" applyFont="1">
      <alignment/>
      <protection/>
    </xf>
    <xf numFmtId="0" fontId="4" fillId="0" borderId="10" xfId="77" applyFont="1" applyFill="1" applyBorder="1" applyAlignment="1">
      <alignment/>
      <protection/>
    </xf>
    <xf numFmtId="3" fontId="4" fillId="0" borderId="10" xfId="77" applyNumberFormat="1" applyFont="1" applyBorder="1" applyAlignment="1">
      <alignment/>
      <protection/>
    </xf>
    <xf numFmtId="3" fontId="10" fillId="0" borderId="10" xfId="77" applyNumberFormat="1" applyFont="1" applyBorder="1" applyAlignment="1">
      <alignment/>
      <protection/>
    </xf>
    <xf numFmtId="3" fontId="8" fillId="0" borderId="10" xfId="77" applyNumberFormat="1" applyFont="1" applyBorder="1" applyAlignment="1">
      <alignment/>
      <protection/>
    </xf>
    <xf numFmtId="0" fontId="4" fillId="0" borderId="10" xfId="79" applyFont="1" applyFill="1" applyBorder="1" applyAlignment="1">
      <alignment wrapText="1"/>
      <protection/>
    </xf>
    <xf numFmtId="3" fontId="104" fillId="0" borderId="0" xfId="68" applyNumberFormat="1" applyFont="1" applyAlignment="1">
      <alignment horizontal="center"/>
      <protection/>
    </xf>
    <xf numFmtId="0" fontId="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 wrapText="1"/>
      <protection/>
    </xf>
    <xf numFmtId="0" fontId="20" fillId="0" borderId="10" xfId="79" applyFont="1" applyFill="1" applyBorder="1" applyAlignment="1">
      <alignment wrapText="1"/>
      <protection/>
    </xf>
    <xf numFmtId="0" fontId="22" fillId="0" borderId="10" xfId="79" applyFont="1" applyFill="1" applyBorder="1" applyAlignment="1">
      <alignment wrapText="1"/>
      <protection/>
    </xf>
    <xf numFmtId="0" fontId="8" fillId="33" borderId="10" xfId="79" applyFont="1" applyFill="1" applyBorder="1" applyAlignment="1">
      <alignment horizontal="left" vertical="center" wrapText="1"/>
      <protection/>
    </xf>
    <xf numFmtId="0" fontId="7" fillId="33" borderId="10" xfId="79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0" fontId="3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left" wrapText="1"/>
      <protection/>
    </xf>
    <xf numFmtId="0" fontId="4" fillId="0" borderId="10" xfId="77" applyFont="1" applyFill="1" applyBorder="1" applyAlignment="1">
      <alignment horizontal="left"/>
      <protection/>
    </xf>
    <xf numFmtId="0" fontId="4" fillId="0" borderId="10" xfId="77" applyFont="1" applyBorder="1" applyAlignment="1">
      <alignment vertical="top" wrapText="1"/>
      <protection/>
    </xf>
    <xf numFmtId="0" fontId="10" fillId="0" borderId="10" xfId="77" applyFont="1" applyBorder="1" applyAlignment="1" quotePrefix="1">
      <alignment vertical="top" wrapText="1"/>
      <protection/>
    </xf>
    <xf numFmtId="0" fontId="8" fillId="0" borderId="10" xfId="77" applyFont="1" applyBorder="1" applyAlignment="1" quotePrefix="1">
      <alignment vertical="top" wrapText="1"/>
      <protection/>
    </xf>
    <xf numFmtId="0" fontId="3" fillId="0" borderId="10" xfId="77" applyFont="1" applyBorder="1" applyAlignment="1">
      <alignment vertical="top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/>
      <protection/>
    </xf>
    <xf numFmtId="0" fontId="4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/>
      <protection/>
    </xf>
    <xf numFmtId="3" fontId="15" fillId="33" borderId="10" xfId="79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8" fillId="0" borderId="0" xfId="68" applyNumberFormat="1" applyFont="1" applyBorder="1" applyAlignment="1">
      <alignment vertical="center" wrapText="1"/>
      <protection/>
    </xf>
    <xf numFmtId="3" fontId="105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wrapText="1"/>
      <protection/>
    </xf>
    <xf numFmtId="0" fontId="21" fillId="0" borderId="10" xfId="79" applyFont="1" applyFill="1" applyBorder="1" applyAlignment="1">
      <alignment horizontal="center" wrapText="1"/>
      <protection/>
    </xf>
    <xf numFmtId="0" fontId="15" fillId="33" borderId="10" xfId="79" applyFont="1" applyFill="1" applyBorder="1" applyAlignment="1">
      <alignment horizontal="left" vertical="center" wrapText="1"/>
      <protection/>
    </xf>
    <xf numFmtId="0" fontId="21" fillId="0" borderId="10" xfId="79" applyFont="1" applyFill="1" applyBorder="1" applyAlignment="1">
      <alignment horizontal="center"/>
      <protection/>
    </xf>
    <xf numFmtId="0" fontId="4" fillId="0" borderId="10" xfId="79" applyFont="1" applyFill="1" applyBorder="1" applyAlignment="1" quotePrefix="1">
      <alignment horizontal="center"/>
      <protection/>
    </xf>
    <xf numFmtId="3" fontId="3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 horizontal="left" wrapText="1"/>
      <protection/>
    </xf>
    <xf numFmtId="0" fontId="109" fillId="0" borderId="10" xfId="79" applyFont="1" applyFill="1" applyBorder="1" applyAlignment="1" quotePrefix="1">
      <alignment wrapText="1"/>
      <protection/>
    </xf>
    <xf numFmtId="0" fontId="109" fillId="0" borderId="10" xfId="79" applyFont="1" applyFill="1" applyBorder="1" applyAlignment="1">
      <alignment wrapText="1"/>
      <protection/>
    </xf>
    <xf numFmtId="0" fontId="109" fillId="0" borderId="10" xfId="7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10" fillId="0" borderId="10" xfId="7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9" applyNumberFormat="1" applyFont="1" applyFill="1" applyBorder="1" applyAlignment="1">
      <alignment horizontal="right" vertical="center" wrapText="1"/>
      <protection/>
    </xf>
    <xf numFmtId="3" fontId="108" fillId="0" borderId="14" xfId="68" applyNumberFormat="1" applyFont="1" applyBorder="1" applyAlignment="1">
      <alignment horizontal="center" vertical="center" wrapText="1"/>
      <protection/>
    </xf>
    <xf numFmtId="0" fontId="110" fillId="0" borderId="0" xfId="0" applyFont="1" applyAlignment="1">
      <alignment/>
    </xf>
    <xf numFmtId="0" fontId="8" fillId="0" borderId="10" xfId="79" applyFont="1" applyFill="1" applyBorder="1" applyAlignment="1">
      <alignment vertical="center" wrapText="1"/>
      <protection/>
    </xf>
    <xf numFmtId="3" fontId="107" fillId="0" borderId="0" xfId="68" applyNumberFormat="1" applyFont="1" applyBorder="1" applyAlignment="1">
      <alignment horizontal="left" vertical="center" wrapText="1"/>
      <protection/>
    </xf>
    <xf numFmtId="0" fontId="4" fillId="33" borderId="10" xfId="79" applyFont="1" applyFill="1" applyBorder="1" applyAlignment="1" quotePrefix="1">
      <alignment horizontal="left" vertical="center" wrapText="1"/>
      <protection/>
    </xf>
    <xf numFmtId="0" fontId="15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 quotePrefix="1">
      <alignment horizontal="left" wrapText="1" indent="2"/>
      <protection/>
    </xf>
    <xf numFmtId="0" fontId="4" fillId="0" borderId="10" xfId="79" applyFont="1" applyFill="1" applyBorder="1" applyAlignment="1" quotePrefix="1">
      <alignment horizontal="left" wrapText="1" indent="3"/>
      <protection/>
    </xf>
    <xf numFmtId="3" fontId="110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8" fillId="0" borderId="0" xfId="0" applyFont="1" applyAlignment="1">
      <alignment/>
    </xf>
    <xf numFmtId="0" fontId="4" fillId="0" borderId="10" xfId="79" applyFont="1" applyFill="1" applyBorder="1" applyAlignment="1">
      <alignment/>
      <protection/>
    </xf>
    <xf numFmtId="0" fontId="101" fillId="0" borderId="0" xfId="0" applyFont="1" applyAlignment="1">
      <alignment horizontal="center"/>
    </xf>
    <xf numFmtId="0" fontId="104" fillId="0" borderId="0" xfId="68" applyFont="1" applyAlignment="1">
      <alignment horizontal="right"/>
      <protection/>
    </xf>
    <xf numFmtId="3" fontId="111" fillId="0" borderId="10" xfId="0" applyNumberFormat="1" applyFont="1" applyFill="1" applyBorder="1" applyAlignment="1">
      <alignment vertical="center" wrapText="1"/>
    </xf>
    <xf numFmtId="3" fontId="112" fillId="0" borderId="10" xfId="79" applyNumberFormat="1" applyFont="1" applyFill="1" applyBorder="1" applyAlignment="1">
      <alignment wrapText="1"/>
      <protection/>
    </xf>
    <xf numFmtId="3" fontId="110" fillId="0" borderId="10" xfId="79" applyNumberFormat="1" applyFont="1" applyFill="1" applyBorder="1" applyAlignment="1">
      <alignment wrapText="1"/>
      <protection/>
    </xf>
    <xf numFmtId="0" fontId="96" fillId="0" borderId="0" xfId="0" applyFont="1" applyAlignment="1">
      <alignment/>
    </xf>
    <xf numFmtId="0" fontId="113" fillId="0" borderId="0" xfId="0" applyFont="1" applyAlignment="1">
      <alignment/>
    </xf>
    <xf numFmtId="3" fontId="101" fillId="0" borderId="0" xfId="0" applyNumberFormat="1" applyFont="1" applyAlignment="1">
      <alignment/>
    </xf>
    <xf numFmtId="0" fontId="101" fillId="0" borderId="0" xfId="0" applyFont="1" applyAlignment="1">
      <alignment horizontal="right"/>
    </xf>
    <xf numFmtId="0" fontId="4" fillId="0" borderId="12" xfId="79" applyFont="1" applyFill="1" applyBorder="1" applyAlignment="1">
      <alignment horizontal="center" vertical="center"/>
      <protection/>
    </xf>
    <xf numFmtId="3" fontId="110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113" fillId="0" borderId="0" xfId="0" applyFont="1" applyAlignment="1">
      <alignment horizontal="center"/>
    </xf>
    <xf numFmtId="3" fontId="106" fillId="0" borderId="0" xfId="0" applyNumberFormat="1" applyFont="1" applyAlignment="1">
      <alignment horizontal="center"/>
    </xf>
    <xf numFmtId="0" fontId="3" fillId="0" borderId="10" xfId="79" applyFont="1" applyFill="1" applyBorder="1" applyAlignment="1">
      <alignment horizontal="center" vertical="center"/>
      <protection/>
    </xf>
    <xf numFmtId="0" fontId="113" fillId="0" borderId="10" xfId="0" applyFont="1" applyBorder="1" applyAlignment="1">
      <alignment/>
    </xf>
    <xf numFmtId="3" fontId="106" fillId="0" borderId="10" xfId="0" applyNumberFormat="1" applyFont="1" applyBorder="1" applyAlignment="1">
      <alignment horizontal="center"/>
    </xf>
    <xf numFmtId="0" fontId="101" fillId="0" borderId="10" xfId="0" applyFont="1" applyBorder="1" applyAlignment="1">
      <alignment horizontal="left"/>
    </xf>
    <xf numFmtId="3" fontId="101" fillId="0" borderId="10" xfId="0" applyNumberFormat="1" applyFont="1" applyBorder="1" applyAlignment="1">
      <alignment/>
    </xf>
    <xf numFmtId="3" fontId="106" fillId="0" borderId="10" xfId="0" applyNumberFormat="1" applyFont="1" applyBorder="1" applyAlignment="1">
      <alignment/>
    </xf>
    <xf numFmtId="0" fontId="96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4" fontId="4" fillId="0" borderId="10" xfId="79" applyNumberFormat="1" applyFont="1" applyFill="1" applyBorder="1" applyAlignment="1">
      <alignment horizontal="center" vertical="center"/>
      <protection/>
    </xf>
    <xf numFmtId="0" fontId="4" fillId="33" borderId="10" xfId="79" applyFont="1" applyFill="1" applyBorder="1" applyAlignment="1">
      <alignment vertical="center"/>
      <protection/>
    </xf>
    <xf numFmtId="0" fontId="3" fillId="33" borderId="1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vertical="center" wrapText="1"/>
      <protection/>
    </xf>
    <xf numFmtId="0" fontId="30" fillId="0" borderId="0" xfId="64" applyFont="1" applyBorder="1" applyAlignment="1">
      <alignment/>
      <protection/>
    </xf>
    <xf numFmtId="0" fontId="32" fillId="0" borderId="0" xfId="64" applyFont="1" applyFill="1">
      <alignment/>
      <protection/>
    </xf>
    <xf numFmtId="0" fontId="12" fillId="0" borderId="0" xfId="81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2" fillId="0" borderId="10" xfId="81" applyFont="1" applyBorder="1">
      <alignment/>
      <protection/>
    </xf>
    <xf numFmtId="0" fontId="30" fillId="0" borderId="10" xfId="64" applyFont="1" applyFill="1" applyBorder="1" applyAlignment="1">
      <alignment horizontal="center"/>
      <protection/>
    </xf>
    <xf numFmtId="0" fontId="33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4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5" fillId="0" borderId="10" xfId="71" applyNumberFormat="1" applyFont="1" applyFill="1" applyBorder="1" applyAlignment="1" applyProtection="1">
      <alignment/>
      <protection locked="0"/>
    </xf>
    <xf numFmtId="4" fontId="36" fillId="0" borderId="10" xfId="71" applyNumberFormat="1" applyFont="1" applyFill="1" applyBorder="1" applyAlignment="1" applyProtection="1">
      <alignment wrapText="1"/>
      <protection locked="0"/>
    </xf>
    <xf numFmtId="4" fontId="36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4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8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6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8" fillId="0" borderId="10" xfId="81" applyFont="1" applyBorder="1">
      <alignment/>
      <protection/>
    </xf>
    <xf numFmtId="0" fontId="39" fillId="0" borderId="10" xfId="64" applyFont="1" applyFill="1" applyBorder="1" applyAlignment="1">
      <alignment horizontal="center"/>
      <protection/>
    </xf>
    <xf numFmtId="0" fontId="38" fillId="0" borderId="0" xfId="81" applyFont="1">
      <alignment/>
      <protection/>
    </xf>
    <xf numFmtId="4" fontId="38" fillId="0" borderId="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38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43" fillId="0" borderId="10" xfId="71" applyNumberFormat="1" applyFont="1" applyFill="1" applyBorder="1" applyAlignment="1" applyProtection="1">
      <alignment/>
      <protection locked="0"/>
    </xf>
    <xf numFmtId="4" fontId="42" fillId="0" borderId="10" xfId="75" applyNumberFormat="1" applyFont="1" applyFill="1" applyBorder="1" applyAlignment="1" applyProtection="1">
      <alignment/>
      <protection locked="0"/>
    </xf>
    <xf numFmtId="4" fontId="40" fillId="34" borderId="10" xfId="71" applyNumberFormat="1" applyFont="1" applyFill="1" applyBorder="1" applyAlignment="1" applyProtection="1">
      <alignment/>
      <protection locked="0"/>
    </xf>
    <xf numFmtId="4" fontId="42" fillId="34" borderId="10" xfId="71" applyNumberFormat="1" applyFont="1" applyFill="1" applyBorder="1" applyAlignment="1" applyProtection="1">
      <alignment/>
      <protection locked="0"/>
    </xf>
    <xf numFmtId="4" fontId="44" fillId="0" borderId="10" xfId="71" applyNumberFormat="1" applyFont="1" applyFill="1" applyBorder="1" applyAlignment="1" applyProtection="1">
      <alignment/>
      <protection locked="0"/>
    </xf>
    <xf numFmtId="4" fontId="43" fillId="34" borderId="10" xfId="71" applyNumberFormat="1" applyFont="1" applyFill="1" applyBorder="1" applyAlignment="1" applyProtection="1">
      <alignment/>
      <protection locked="0"/>
    </xf>
    <xf numFmtId="4" fontId="114" fillId="0" borderId="0" xfId="71" applyNumberFormat="1" applyFont="1" applyFill="1" applyBorder="1" applyAlignment="1" applyProtection="1">
      <alignment/>
      <protection locked="0"/>
    </xf>
    <xf numFmtId="4" fontId="45" fillId="0" borderId="10" xfId="71" applyNumberFormat="1" applyFont="1" applyFill="1" applyBorder="1" applyAlignment="1" applyProtection="1">
      <alignment/>
      <protection locked="0"/>
    </xf>
    <xf numFmtId="4" fontId="11" fillId="0" borderId="10" xfId="71" applyNumberFormat="1" applyFont="1" applyFill="1" applyBorder="1" applyAlignment="1" applyProtection="1">
      <alignment/>
      <protection locked="0"/>
    </xf>
    <xf numFmtId="4" fontId="11" fillId="0" borderId="0" xfId="71" applyNumberFormat="1" applyFont="1" applyFill="1" applyBorder="1" applyAlignment="1" applyProtection="1">
      <alignment/>
      <protection locked="0"/>
    </xf>
    <xf numFmtId="4" fontId="40" fillId="35" borderId="10" xfId="71" applyNumberFormat="1" applyFont="1" applyFill="1" applyBorder="1" applyAlignment="1" applyProtection="1">
      <alignment wrapText="1"/>
      <protection locked="0"/>
    </xf>
    <xf numFmtId="4" fontId="40" fillId="35" borderId="10" xfId="71" applyNumberFormat="1" applyFont="1" applyFill="1" applyBorder="1" applyAlignment="1" applyProtection="1">
      <alignment/>
      <protection locked="0"/>
    </xf>
    <xf numFmtId="4" fontId="42" fillId="35" borderId="10" xfId="71" applyNumberFormat="1" applyFont="1" applyFill="1" applyBorder="1" applyAlignment="1" applyProtection="1">
      <alignment/>
      <protection locked="0"/>
    </xf>
    <xf numFmtId="4" fontId="40" fillId="0" borderId="0" xfId="71" applyNumberFormat="1" applyFont="1" applyFill="1" applyBorder="1" applyAlignment="1" applyProtection="1">
      <alignment/>
      <protection locked="0"/>
    </xf>
    <xf numFmtId="0" fontId="30" fillId="0" borderId="0" xfId="67" applyFont="1" applyBorder="1" applyAlignment="1">
      <alignment/>
      <protection/>
    </xf>
    <xf numFmtId="0" fontId="32" fillId="0" borderId="0" xfId="67" applyFont="1" applyFill="1">
      <alignment/>
      <protection/>
    </xf>
    <xf numFmtId="0" fontId="30" fillId="0" borderId="10" xfId="67" applyFont="1" applyFill="1" applyBorder="1" applyAlignment="1">
      <alignment horizontal="center"/>
      <protection/>
    </xf>
    <xf numFmtId="0" fontId="33" fillId="0" borderId="10" xfId="67" applyFont="1" applyFill="1" applyBorder="1" applyAlignment="1">
      <alignment horizontal="center"/>
      <protection/>
    </xf>
    <xf numFmtId="4" fontId="46" fillId="0" borderId="10" xfId="80" applyNumberFormat="1" applyFont="1" applyFill="1" applyBorder="1" applyAlignment="1" applyProtection="1">
      <alignment/>
      <protection locked="0"/>
    </xf>
    <xf numFmtId="4" fontId="46" fillId="0" borderId="10" xfId="80" applyNumberFormat="1" applyFont="1" applyFill="1" applyBorder="1" applyAlignment="1" applyProtection="1">
      <alignment horizontal="center"/>
      <protection locked="0"/>
    </xf>
    <xf numFmtId="0" fontId="11" fillId="0" borderId="0" xfId="80">
      <alignment/>
      <protection/>
    </xf>
    <xf numFmtId="4" fontId="30" fillId="0" borderId="10" xfId="82" applyNumberFormat="1" applyFont="1" applyFill="1" applyBorder="1" applyAlignment="1" applyProtection="1">
      <alignment/>
      <protection locked="0"/>
    </xf>
    <xf numFmtId="4" fontId="30" fillId="0" borderId="10" xfId="82" applyNumberFormat="1" applyFont="1" applyFill="1" applyBorder="1" applyAlignment="1" applyProtection="1">
      <alignment horizontal="center"/>
      <protection locked="0"/>
    </xf>
    <xf numFmtId="0" fontId="11" fillId="0" borderId="0" xfId="82">
      <alignment/>
      <protection/>
    </xf>
    <xf numFmtId="4" fontId="47" fillId="0" borderId="10" xfId="82" applyNumberFormat="1" applyFont="1" applyFill="1" applyBorder="1" applyAlignment="1" applyProtection="1">
      <alignment horizontal="right"/>
      <protection locked="0"/>
    </xf>
    <xf numFmtId="4" fontId="30" fillId="0" borderId="10" xfId="82" applyNumberFormat="1" applyFont="1" applyFill="1" applyBorder="1" applyAlignment="1" applyProtection="1">
      <alignment horizontal="right"/>
      <protection locked="0"/>
    </xf>
    <xf numFmtId="4" fontId="32" fillId="0" borderId="10" xfId="82" applyNumberFormat="1" applyFont="1" applyFill="1" applyBorder="1" applyAlignment="1" applyProtection="1">
      <alignment horizontal="right"/>
      <protection locked="0"/>
    </xf>
    <xf numFmtId="4" fontId="32" fillId="0" borderId="10" xfId="82" applyNumberFormat="1" applyFont="1" applyFill="1" applyBorder="1" applyAlignment="1" applyProtection="1">
      <alignment/>
      <protection locked="0"/>
    </xf>
    <xf numFmtId="4" fontId="47" fillId="0" borderId="10" xfId="82" applyNumberFormat="1" applyFont="1" applyFill="1" applyBorder="1" applyAlignment="1" applyProtection="1">
      <alignment/>
      <protection locked="0"/>
    </xf>
    <xf numFmtId="4" fontId="30" fillId="0" borderId="10" xfId="82" applyNumberFormat="1" applyFont="1" applyFill="1" applyBorder="1" applyAlignment="1" applyProtection="1">
      <alignment horizontal="right"/>
      <protection locked="0"/>
    </xf>
    <xf numFmtId="0" fontId="45" fillId="0" borderId="10" xfId="82" applyFont="1" applyBorder="1">
      <alignment/>
      <protection/>
    </xf>
    <xf numFmtId="0" fontId="11" fillId="0" borderId="10" xfId="82" applyFont="1" applyBorder="1">
      <alignment/>
      <protection/>
    </xf>
    <xf numFmtId="0" fontId="11" fillId="0" borderId="10" xfId="82" applyBorder="1">
      <alignment/>
      <protection/>
    </xf>
    <xf numFmtId="4" fontId="30" fillId="0" borderId="10" xfId="82" applyNumberFormat="1" applyFont="1" applyFill="1" applyBorder="1" applyAlignment="1" applyProtection="1">
      <alignment horizontal="center"/>
      <protection locked="0"/>
    </xf>
    <xf numFmtId="4" fontId="30" fillId="36" borderId="10" xfId="82" applyNumberFormat="1" applyFont="1" applyFill="1" applyBorder="1" applyAlignment="1" applyProtection="1">
      <alignment/>
      <protection locked="0"/>
    </xf>
    <xf numFmtId="4" fontId="30" fillId="36" borderId="10" xfId="82" applyNumberFormat="1" applyFont="1" applyFill="1" applyBorder="1" applyAlignment="1" applyProtection="1">
      <alignment horizontal="right"/>
      <protection locked="0"/>
    </xf>
    <xf numFmtId="4" fontId="30" fillId="37" borderId="10" xfId="82" applyNumberFormat="1" applyFont="1" applyFill="1" applyBorder="1" applyAlignment="1" applyProtection="1">
      <alignment horizontal="right"/>
      <protection locked="0"/>
    </xf>
    <xf numFmtId="4" fontId="30" fillId="0" borderId="10" xfId="82" applyNumberFormat="1" applyFont="1" applyFill="1" applyBorder="1" applyAlignment="1" applyProtection="1">
      <alignment/>
      <protection locked="0"/>
    </xf>
    <xf numFmtId="0" fontId="11" fillId="0" borderId="0" xfId="82" applyFont="1">
      <alignment/>
      <protection/>
    </xf>
    <xf numFmtId="0" fontId="30" fillId="0" borderId="0" xfId="60" applyFont="1" applyBorder="1" applyAlignment="1">
      <alignment/>
      <protection/>
    </xf>
    <xf numFmtId="0" fontId="32" fillId="0" borderId="0" xfId="60" applyFont="1" applyFill="1">
      <alignment/>
      <protection/>
    </xf>
    <xf numFmtId="0" fontId="30" fillId="0" borderId="10" xfId="60" applyFont="1" applyFill="1" applyBorder="1" applyAlignment="1">
      <alignment horizontal="center"/>
      <protection/>
    </xf>
    <xf numFmtId="0" fontId="33" fillId="0" borderId="10" xfId="60" applyFont="1" applyFill="1" applyBorder="1" applyAlignment="1">
      <alignment horizontal="center"/>
      <protection/>
    </xf>
    <xf numFmtId="4" fontId="4" fillId="0" borderId="10" xfId="71" applyNumberFormat="1" applyFont="1" applyFill="1" applyBorder="1" applyAlignment="1" applyProtection="1">
      <alignment/>
      <protection locked="0"/>
    </xf>
    <xf numFmtId="4" fontId="30" fillId="38" borderId="10" xfId="76" applyNumberFormat="1" applyFont="1" applyFill="1" applyBorder="1" applyAlignment="1" applyProtection="1">
      <alignment/>
      <protection locked="0"/>
    </xf>
    <xf numFmtId="0" fontId="11" fillId="0" borderId="0" xfId="76">
      <alignment/>
      <protection/>
    </xf>
    <xf numFmtId="0" fontId="8" fillId="0" borderId="0" xfId="74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/>
      <protection locked="0"/>
    </xf>
    <xf numFmtId="3" fontId="4" fillId="0" borderId="10" xfId="74" applyNumberFormat="1" applyFont="1" applyFill="1" applyBorder="1" applyAlignment="1" applyProtection="1">
      <alignment horizontal="right"/>
      <protection locked="0"/>
    </xf>
    <xf numFmtId="0" fontId="4" fillId="0" borderId="0" xfId="74" applyNumberFormat="1" applyFont="1" applyFill="1" applyBorder="1" applyAlignment="1" applyProtection="1">
      <alignment/>
      <protection locked="0"/>
    </xf>
    <xf numFmtId="4" fontId="3" fillId="39" borderId="10" xfId="74" applyNumberFormat="1" applyFont="1" applyFill="1" applyBorder="1" applyAlignment="1" applyProtection="1">
      <alignment/>
      <protection locked="0"/>
    </xf>
    <xf numFmtId="3" fontId="3" fillId="39" borderId="10" xfId="74" applyNumberFormat="1" applyFont="1" applyFill="1" applyBorder="1" applyAlignment="1" applyProtection="1">
      <alignment/>
      <protection locked="0"/>
    </xf>
    <xf numFmtId="3" fontId="4" fillId="0" borderId="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8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8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9" fillId="0" borderId="10" xfId="78" applyNumberFormat="1" applyFont="1" applyFill="1" applyBorder="1" applyAlignment="1" applyProtection="1">
      <alignment horizontal="right"/>
      <protection locked="0"/>
    </xf>
    <xf numFmtId="3" fontId="29" fillId="0" borderId="10" xfId="78" applyNumberFormat="1" applyFont="1" applyFill="1" applyBorder="1" applyAlignment="1" applyProtection="1">
      <alignment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0" fontId="29" fillId="0" borderId="0" xfId="78" applyNumberFormat="1" applyFont="1" applyFill="1" applyBorder="1" applyAlignment="1" applyProtection="1">
      <alignment/>
      <protection locked="0"/>
    </xf>
    <xf numFmtId="0" fontId="49" fillId="0" borderId="10" xfId="73" applyNumberFormat="1" applyFont="1" applyFill="1" applyBorder="1" applyAlignment="1" applyProtection="1">
      <alignment/>
      <protection locked="0"/>
    </xf>
    <xf numFmtId="49" fontId="50" fillId="0" borderId="10" xfId="73" applyNumberFormat="1" applyFont="1" applyFill="1" applyBorder="1" applyAlignment="1" applyProtection="1">
      <alignment/>
      <protection locked="0"/>
    </xf>
    <xf numFmtId="0" fontId="49" fillId="0" borderId="0" xfId="73" applyNumberFormat="1" applyFont="1" applyFill="1" applyBorder="1" applyAlignment="1" applyProtection="1">
      <alignment/>
      <protection locked="0"/>
    </xf>
    <xf numFmtId="1" fontId="49" fillId="0" borderId="0" xfId="73" applyNumberFormat="1" applyFont="1" applyFill="1" applyBorder="1" applyAlignment="1" applyProtection="1">
      <alignment horizontal="right"/>
      <protection locked="0"/>
    </xf>
    <xf numFmtId="49" fontId="50" fillId="0" borderId="0" xfId="73" applyNumberFormat="1" applyFont="1" applyFill="1" applyBorder="1" applyAlignment="1" applyProtection="1">
      <alignment horizontal="right"/>
      <protection locked="0"/>
    </xf>
    <xf numFmtId="0" fontId="50" fillId="0" borderId="10" xfId="73" applyNumberFormat="1" applyFont="1" applyFill="1" applyBorder="1" applyAlignment="1" applyProtection="1">
      <alignment wrapText="1"/>
      <protection locked="0"/>
    </xf>
    <xf numFmtId="3" fontId="51" fillId="0" borderId="10" xfId="73" applyNumberFormat="1" applyFont="1" applyBorder="1" applyAlignment="1">
      <alignment horizontal="right"/>
      <protection/>
    </xf>
    <xf numFmtId="3" fontId="51" fillId="0" borderId="10" xfId="73" applyNumberFormat="1" applyFont="1" applyBorder="1">
      <alignment/>
      <protection/>
    </xf>
    <xf numFmtId="0" fontId="50" fillId="0" borderId="0" xfId="73" applyNumberFormat="1" applyFont="1" applyFill="1" applyBorder="1" applyAlignment="1" applyProtection="1">
      <alignment/>
      <protection locked="0"/>
    </xf>
    <xf numFmtId="3" fontId="51" fillId="0" borderId="0" xfId="73" applyNumberFormat="1" applyFont="1" applyBorder="1" applyAlignment="1">
      <alignment horizontal="right"/>
      <protection/>
    </xf>
    <xf numFmtId="3" fontId="51" fillId="0" borderId="0" xfId="73" applyNumberFormat="1" applyFont="1" applyBorder="1">
      <alignment/>
      <protection/>
    </xf>
    <xf numFmtId="0" fontId="49" fillId="0" borderId="10" xfId="73" applyNumberFormat="1" applyFont="1" applyFill="1" applyBorder="1" applyAlignment="1" applyProtection="1">
      <alignment wrapText="1"/>
      <protection locked="0"/>
    </xf>
    <xf numFmtId="3" fontId="52" fillId="0" borderId="10" xfId="73" applyNumberFormat="1" applyFont="1" applyBorder="1">
      <alignment/>
      <protection/>
    </xf>
    <xf numFmtId="3" fontId="52" fillId="0" borderId="0" xfId="73" applyNumberFormat="1" applyFont="1" applyBorder="1">
      <alignment/>
      <protection/>
    </xf>
    <xf numFmtId="0" fontId="50" fillId="0" borderId="10" xfId="73" applyNumberFormat="1" applyFont="1" applyFill="1" applyBorder="1" applyAlignment="1" applyProtection="1">
      <alignment/>
      <protection locked="0"/>
    </xf>
    <xf numFmtId="0" fontId="50" fillId="38" borderId="10" xfId="73" applyNumberFormat="1" applyFont="1" applyFill="1" applyBorder="1" applyAlignment="1" applyProtection="1">
      <alignment/>
      <protection locked="0"/>
    </xf>
    <xf numFmtId="3" fontId="51" fillId="40" borderId="10" xfId="73" applyNumberFormat="1" applyFont="1" applyFill="1" applyBorder="1">
      <alignment/>
      <protection/>
    </xf>
    <xf numFmtId="0" fontId="29" fillId="0" borderId="0" xfId="71" applyNumberFormat="1" applyFont="1" applyFill="1" applyBorder="1" applyAlignment="1" applyProtection="1">
      <alignment/>
      <protection locked="0"/>
    </xf>
    <xf numFmtId="0" fontId="32" fillId="0" borderId="10" xfId="67" applyFont="1" applyBorder="1">
      <alignment/>
      <protection/>
    </xf>
    <xf numFmtId="0" fontId="32" fillId="0" borderId="0" xfId="67" applyFont="1">
      <alignment/>
      <protection/>
    </xf>
    <xf numFmtId="4" fontId="53" fillId="0" borderId="10" xfId="71" applyNumberFormat="1" applyFont="1" applyFill="1" applyBorder="1" applyAlignment="1" applyProtection="1">
      <alignment horizontal="center" vertical="center"/>
      <protection locked="0"/>
    </xf>
    <xf numFmtId="4" fontId="53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1">
      <alignment/>
      <protection/>
    </xf>
    <xf numFmtId="4" fontId="45" fillId="41" borderId="10" xfId="82" applyNumberFormat="1" applyFont="1" applyFill="1" applyBorder="1">
      <alignment/>
      <protection/>
    </xf>
    <xf numFmtId="4" fontId="45" fillId="41" borderId="10" xfId="82" applyNumberFormat="1" applyFont="1" applyFill="1" applyBorder="1">
      <alignment/>
      <protection/>
    </xf>
    <xf numFmtId="4" fontId="45" fillId="0" borderId="0" xfId="82" applyNumberFormat="1" applyFont="1">
      <alignment/>
      <protection/>
    </xf>
    <xf numFmtId="4" fontId="11" fillId="41" borderId="10" xfId="82" applyNumberFormat="1" applyFont="1" applyFill="1" applyBorder="1">
      <alignment/>
      <protection/>
    </xf>
    <xf numFmtId="4" fontId="45" fillId="0" borderId="0" xfId="82" applyNumberFormat="1" applyFont="1">
      <alignment/>
      <protection/>
    </xf>
    <xf numFmtId="4" fontId="45" fillId="0" borderId="10" xfId="82" applyNumberFormat="1" applyFont="1" applyBorder="1" applyAlignment="1">
      <alignment wrapText="1"/>
      <protection/>
    </xf>
    <xf numFmtId="4" fontId="45" fillId="0" borderId="10" xfId="82" applyNumberFormat="1" applyFont="1" applyBorder="1">
      <alignment/>
      <protection/>
    </xf>
    <xf numFmtId="4" fontId="45" fillId="42" borderId="10" xfId="82" applyNumberFormat="1" applyFont="1" applyFill="1" applyBorder="1">
      <alignment/>
      <protection/>
    </xf>
    <xf numFmtId="4" fontId="45" fillId="0" borderId="10" xfId="82" applyNumberFormat="1" applyFont="1" applyFill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Border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11" fillId="0" borderId="0" xfId="82" applyNumberFormat="1" applyFont="1" applyFill="1">
      <alignment/>
      <protection/>
    </xf>
    <xf numFmtId="4" fontId="11" fillId="42" borderId="10" xfId="82" applyNumberFormat="1" applyFont="1" applyFill="1" applyBorder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Border="1">
      <alignment/>
      <protection/>
    </xf>
    <xf numFmtId="4" fontId="11" fillId="0" borderId="10" xfId="82" applyNumberFormat="1" applyBorder="1" applyAlignment="1">
      <alignment wrapText="1"/>
      <protection/>
    </xf>
    <xf numFmtId="4" fontId="45" fillId="0" borderId="10" xfId="82" applyNumberFormat="1" applyFont="1" applyBorder="1">
      <alignment/>
      <protection/>
    </xf>
    <xf numFmtId="4" fontId="11" fillId="0" borderId="10" xfId="82" applyNumberFormat="1" applyFill="1" applyBorder="1">
      <alignment/>
      <protection/>
    </xf>
    <xf numFmtId="0" fontId="4" fillId="33" borderId="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vertical="center" wrapText="1"/>
      <protection/>
    </xf>
    <xf numFmtId="3" fontId="8" fillId="33" borderId="10" xfId="79" applyNumberFormat="1" applyFont="1" applyFill="1" applyBorder="1" applyAlignment="1">
      <alignment horizontal="right" vertical="center" wrapText="1"/>
      <protection/>
    </xf>
    <xf numFmtId="3" fontId="8" fillId="33" borderId="10" xfId="79" applyNumberFormat="1" applyFont="1" applyFill="1" applyBorder="1" applyAlignment="1">
      <alignment vertical="center" wrapText="1"/>
      <protection/>
    </xf>
    <xf numFmtId="3" fontId="20" fillId="33" borderId="10" xfId="79" applyNumberFormat="1" applyFont="1" applyFill="1" applyBorder="1" applyAlignment="1">
      <alignment horizontal="right" vertical="center" wrapText="1"/>
      <protection/>
    </xf>
    <xf numFmtId="3" fontId="75" fillId="0" borderId="0" xfId="0" applyNumberFormat="1" applyFont="1" applyAlignment="1">
      <alignment/>
    </xf>
    <xf numFmtId="4" fontId="115" fillId="0" borderId="0" xfId="82" applyNumberFormat="1" applyFont="1">
      <alignment/>
      <protection/>
    </xf>
    <xf numFmtId="0" fontId="4" fillId="0" borderId="10" xfId="71" applyNumberFormat="1" applyFont="1" applyFill="1" applyBorder="1" applyAlignment="1" applyProtection="1">
      <alignment wrapText="1"/>
      <protection locked="0"/>
    </xf>
    <xf numFmtId="3" fontId="49" fillId="0" borderId="10" xfId="73" applyNumberFormat="1" applyFont="1" applyFill="1" applyBorder="1" applyAlignment="1" applyProtection="1">
      <alignment horizontal="right"/>
      <protection locked="0"/>
    </xf>
    <xf numFmtId="49" fontId="50" fillId="0" borderId="10" xfId="73" applyNumberFormat="1" applyFont="1" applyFill="1" applyBorder="1" applyAlignment="1" applyProtection="1">
      <alignment horizontal="right"/>
      <protection locked="0"/>
    </xf>
    <xf numFmtId="0" fontId="20" fillId="0" borderId="15" xfId="79" applyFont="1" applyFill="1" applyBorder="1" applyAlignment="1">
      <alignment vertical="center" wrapText="1"/>
      <protection/>
    </xf>
    <xf numFmtId="0" fontId="20" fillId="0" borderId="16" xfId="79" applyFont="1" applyFill="1" applyBorder="1" applyAlignment="1">
      <alignment vertical="center" wrapText="1"/>
      <protection/>
    </xf>
    <xf numFmtId="0" fontId="20" fillId="0" borderId="17" xfId="79" applyFont="1" applyFill="1" applyBorder="1" applyAlignment="1">
      <alignment vertical="center" wrapText="1"/>
      <protection/>
    </xf>
    <xf numFmtId="0" fontId="20" fillId="0" borderId="15" xfId="79" applyFont="1" applyFill="1" applyBorder="1" applyAlignment="1">
      <alignment vertical="center"/>
      <protection/>
    </xf>
    <xf numFmtId="0" fontId="20" fillId="0" borderId="16" xfId="79" applyFont="1" applyFill="1" applyBorder="1" applyAlignment="1">
      <alignment vertical="center"/>
      <protection/>
    </xf>
    <xf numFmtId="0" fontId="20" fillId="0" borderId="17" xfId="79" applyFont="1" applyFill="1" applyBorder="1" applyAlignment="1">
      <alignment vertical="center"/>
      <protection/>
    </xf>
    <xf numFmtId="0" fontId="106" fillId="0" borderId="0" xfId="0" applyFont="1" applyAlignment="1">
      <alignment horizontal="center"/>
    </xf>
    <xf numFmtId="3" fontId="4" fillId="33" borderId="10" xfId="79" applyNumberFormat="1" applyFont="1" applyFill="1" applyBorder="1" applyAlignment="1">
      <alignment vertical="center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20" fillId="0" borderId="15" xfId="79" applyFont="1" applyFill="1" applyBorder="1" applyAlignment="1">
      <alignment horizontal="left" vertical="center" wrapText="1"/>
      <protection/>
    </xf>
    <xf numFmtId="0" fontId="20" fillId="0" borderId="16" xfId="79" applyFont="1" applyFill="1" applyBorder="1" applyAlignment="1">
      <alignment horizontal="left" vertical="center" wrapText="1"/>
      <protection/>
    </xf>
    <xf numFmtId="0" fontId="20" fillId="0" borderId="17" xfId="79" applyFont="1" applyFill="1" applyBorder="1" applyAlignment="1">
      <alignment horizontal="left" vertical="center" wrapText="1"/>
      <protection/>
    </xf>
    <xf numFmtId="0" fontId="10" fillId="0" borderId="10" xfId="79" applyFont="1" applyFill="1" applyBorder="1" applyAlignment="1">
      <alignment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4" fillId="0" borderId="12" xfId="79" applyFont="1" applyFill="1" applyBorder="1" applyAlignment="1">
      <alignment horizontal="center" vertical="center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4" fillId="0" borderId="17" xfId="7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4" xfId="79" applyFont="1" applyFill="1" applyBorder="1" applyAlignment="1">
      <alignment horizontal="center" vertical="center"/>
      <protection/>
    </xf>
    <xf numFmtId="0" fontId="4" fillId="33" borderId="12" xfId="79" applyFont="1" applyFill="1" applyBorder="1" applyAlignment="1">
      <alignment horizontal="left" vertical="center" wrapText="1"/>
      <protection/>
    </xf>
    <xf numFmtId="0" fontId="4" fillId="33" borderId="14" xfId="79" applyFont="1" applyFill="1" applyBorder="1" applyAlignment="1">
      <alignment horizontal="left" vertical="center" wrapText="1"/>
      <protection/>
    </xf>
    <xf numFmtId="3" fontId="4" fillId="33" borderId="12" xfId="79" applyNumberFormat="1" applyFont="1" applyFill="1" applyBorder="1" applyAlignment="1">
      <alignment horizontal="right" vertical="center" wrapText="1"/>
      <protection/>
    </xf>
    <xf numFmtId="3" fontId="4" fillId="33" borderId="14" xfId="79" applyNumberFormat="1" applyFont="1" applyFill="1" applyBorder="1" applyAlignment="1">
      <alignment horizontal="right" vertical="center" wrapText="1"/>
      <protection/>
    </xf>
    <xf numFmtId="0" fontId="4" fillId="33" borderId="10" xfId="79" applyFont="1" applyFill="1" applyBorder="1" applyAlignment="1">
      <alignment vertical="center"/>
      <protection/>
    </xf>
    <xf numFmtId="0" fontId="106" fillId="0" borderId="0" xfId="0" applyFont="1" applyAlignment="1">
      <alignment horizontal="center" wrapText="1"/>
    </xf>
    <xf numFmtId="3" fontId="4" fillId="33" borderId="12" xfId="79" applyNumberFormat="1" applyFont="1" applyFill="1" applyBorder="1" applyAlignment="1">
      <alignment wrapText="1"/>
      <protection/>
    </xf>
    <xf numFmtId="3" fontId="4" fillId="33" borderId="18" xfId="79" applyNumberFormat="1" applyFont="1" applyFill="1" applyBorder="1" applyAlignment="1">
      <alignment wrapText="1"/>
      <protection/>
    </xf>
    <xf numFmtId="3" fontId="4" fillId="33" borderId="14" xfId="79" applyNumberFormat="1" applyFont="1" applyFill="1" applyBorder="1" applyAlignment="1">
      <alignment wrapText="1"/>
      <protection/>
    </xf>
    <xf numFmtId="0" fontId="9" fillId="0" borderId="0" xfId="0" applyFont="1" applyAlignment="1">
      <alignment horizontal="center" wrapText="1"/>
    </xf>
    <xf numFmtId="0" fontId="30" fillId="0" borderId="0" xfId="64" applyFont="1" applyBorder="1" applyAlignment="1">
      <alignment horizontal="center" wrapText="1"/>
      <protection/>
    </xf>
    <xf numFmtId="0" fontId="30" fillId="0" borderId="0" xfId="64" applyFont="1" applyBorder="1" applyAlignment="1">
      <alignment horizontal="center"/>
      <protection/>
    </xf>
    <xf numFmtId="4" fontId="40" fillId="0" borderId="12" xfId="71" applyNumberFormat="1" applyFont="1" applyFill="1" applyBorder="1" applyAlignment="1" applyProtection="1">
      <alignment horizontal="center" vertical="center"/>
      <protection locked="0"/>
    </xf>
    <xf numFmtId="4" fontId="40" fillId="0" borderId="14" xfId="71" applyNumberFormat="1" applyFont="1" applyFill="1" applyBorder="1" applyAlignment="1" applyProtection="1">
      <alignment horizontal="center" vertical="center"/>
      <protection locked="0"/>
    </xf>
    <xf numFmtId="4" fontId="40" fillId="0" borderId="15" xfId="71" applyNumberFormat="1" applyFont="1" applyFill="1" applyBorder="1" applyAlignment="1" applyProtection="1">
      <alignment horizontal="center" vertical="center"/>
      <protection locked="0"/>
    </xf>
    <xf numFmtId="4" fontId="40" fillId="0" borderId="16" xfId="71" applyNumberFormat="1" applyFont="1" applyFill="1" applyBorder="1" applyAlignment="1" applyProtection="1">
      <alignment horizontal="center" vertical="center"/>
      <protection locked="0"/>
    </xf>
    <xf numFmtId="4" fontId="40" fillId="0" borderId="17" xfId="71" applyNumberFormat="1" applyFont="1" applyFill="1" applyBorder="1" applyAlignment="1" applyProtection="1">
      <alignment horizontal="center" vertical="center"/>
      <protection locked="0"/>
    </xf>
    <xf numFmtId="4" fontId="40" fillId="0" borderId="15" xfId="71" applyNumberFormat="1" applyFont="1" applyFill="1" applyBorder="1" applyAlignment="1" applyProtection="1">
      <alignment horizontal="center" wrapText="1"/>
      <protection locked="0"/>
    </xf>
    <xf numFmtId="4" fontId="40" fillId="0" borderId="16" xfId="71" applyNumberFormat="1" applyFont="1" applyFill="1" applyBorder="1" applyAlignment="1" applyProtection="1">
      <alignment horizontal="center" wrapText="1"/>
      <protection locked="0"/>
    </xf>
    <xf numFmtId="4" fontId="40" fillId="0" borderId="17" xfId="71" applyNumberFormat="1" applyFont="1" applyFill="1" applyBorder="1" applyAlignment="1" applyProtection="1">
      <alignment horizontal="center" wrapText="1"/>
      <protection locked="0"/>
    </xf>
    <xf numFmtId="4" fontId="40" fillId="0" borderId="15" xfId="71" applyNumberFormat="1" applyFont="1" applyFill="1" applyBorder="1" applyAlignment="1" applyProtection="1">
      <alignment horizontal="center"/>
      <protection locked="0"/>
    </xf>
    <xf numFmtId="4" fontId="40" fillId="0" borderId="16" xfId="71" applyNumberFormat="1" applyFont="1" applyFill="1" applyBorder="1" applyAlignment="1" applyProtection="1">
      <alignment horizontal="center"/>
      <protection locked="0"/>
    </xf>
    <xf numFmtId="4" fontId="40" fillId="0" borderId="17" xfId="71" applyNumberFormat="1" applyFont="1" applyFill="1" applyBorder="1" applyAlignment="1" applyProtection="1">
      <alignment horizontal="center"/>
      <protection locked="0"/>
    </xf>
    <xf numFmtId="0" fontId="30" fillId="0" borderId="0" xfId="67" applyFont="1" applyBorder="1" applyAlignment="1">
      <alignment horizontal="center"/>
      <protection/>
    </xf>
    <xf numFmtId="0" fontId="30" fillId="0" borderId="0" xfId="60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0" fontId="5" fillId="0" borderId="0" xfId="77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0" xfId="79" applyFont="1" applyFill="1" applyBorder="1" applyAlignment="1">
      <alignment horizontal="center" vertical="center" wrapText="1"/>
      <protection/>
    </xf>
    <xf numFmtId="3" fontId="107" fillId="0" borderId="0" xfId="68" applyNumberFormat="1" applyFont="1" applyBorder="1" applyAlignment="1">
      <alignment horizontal="left" vertical="center" wrapText="1"/>
      <protection/>
    </xf>
    <xf numFmtId="3" fontId="102" fillId="0" borderId="0" xfId="68" applyNumberFormat="1" applyFont="1" applyBorder="1" applyAlignment="1">
      <alignment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 tárgyi eszközök" xfId="75"/>
    <cellStyle name="Normál_gosztola" xfId="76"/>
    <cellStyle name="Normál_ktgv2004" xfId="77"/>
    <cellStyle name="Normál_ljfa követelés.2005xlr" xfId="78"/>
    <cellStyle name="Normál_Munka1" xfId="79"/>
    <cellStyle name="Normál_resznek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5"/>
  <sheetViews>
    <sheetView zoomScalePageLayoutView="0" workbookViewId="0" topLeftCell="P7">
      <selection activeCell="A1" sqref="A1:A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7" s="2" customFormat="1" ht="15.75">
      <c r="A1" s="320" t="s">
        <v>514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</row>
    <row r="2" spans="2:25" s="2" customFormat="1" ht="15" customHeight="1">
      <c r="B2" s="114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526</v>
      </c>
      <c r="Q3" s="1" t="s">
        <v>527</v>
      </c>
      <c r="R3" s="1" t="s">
        <v>528</v>
      </c>
      <c r="S3" s="1" t="s">
        <v>529</v>
      </c>
      <c r="T3" s="1" t="s">
        <v>533</v>
      </c>
      <c r="U3" s="1" t="s">
        <v>534</v>
      </c>
      <c r="V3" s="1" t="s">
        <v>535</v>
      </c>
      <c r="W3" s="1" t="s">
        <v>536</v>
      </c>
      <c r="X3" s="1" t="s">
        <v>537</v>
      </c>
      <c r="Y3" s="1" t="s">
        <v>538</v>
      </c>
      <c r="Z3" s="1" t="s">
        <v>539</v>
      </c>
      <c r="AA3" s="1" t="s">
        <v>540</v>
      </c>
    </row>
    <row r="4" spans="1:27" s="11" customFormat="1" ht="15.75">
      <c r="A4" s="1">
        <v>1</v>
      </c>
      <c r="B4" s="323" t="s">
        <v>9</v>
      </c>
      <c r="C4" s="323" t="s">
        <v>372</v>
      </c>
      <c r="D4" s="323"/>
      <c r="E4" s="323"/>
      <c r="F4" s="323" t="s">
        <v>108</v>
      </c>
      <c r="G4" s="323"/>
      <c r="H4" s="323"/>
      <c r="I4" s="323" t="s">
        <v>109</v>
      </c>
      <c r="J4" s="323"/>
      <c r="K4" s="323"/>
      <c r="L4" s="323" t="s">
        <v>5</v>
      </c>
      <c r="M4" s="323"/>
      <c r="N4" s="323"/>
      <c r="O4" s="323" t="s">
        <v>9</v>
      </c>
      <c r="P4" s="323" t="s">
        <v>372</v>
      </c>
      <c r="Q4" s="323"/>
      <c r="R4" s="323"/>
      <c r="S4" s="323" t="s">
        <v>108</v>
      </c>
      <c r="T4" s="323"/>
      <c r="U4" s="323"/>
      <c r="V4" s="323" t="s">
        <v>109</v>
      </c>
      <c r="W4" s="323"/>
      <c r="X4" s="323"/>
      <c r="Y4" s="323" t="s">
        <v>5</v>
      </c>
      <c r="Z4" s="323"/>
      <c r="AA4" s="323"/>
    </row>
    <row r="5" spans="1:27" s="11" customFormat="1" ht="15.75">
      <c r="A5" s="1">
        <v>2</v>
      </c>
      <c r="B5" s="323"/>
      <c r="C5" s="85" t="s">
        <v>4</v>
      </c>
      <c r="D5" s="39" t="s">
        <v>543</v>
      </c>
      <c r="E5" s="39" t="s">
        <v>544</v>
      </c>
      <c r="F5" s="85" t="s">
        <v>4</v>
      </c>
      <c r="G5" s="39" t="s">
        <v>543</v>
      </c>
      <c r="H5" s="39" t="s">
        <v>544</v>
      </c>
      <c r="I5" s="85" t="s">
        <v>4</v>
      </c>
      <c r="J5" s="39" t="s">
        <v>543</v>
      </c>
      <c r="K5" s="39" t="s">
        <v>544</v>
      </c>
      <c r="L5" s="85" t="s">
        <v>4</v>
      </c>
      <c r="M5" s="39" t="s">
        <v>543</v>
      </c>
      <c r="N5" s="39" t="s">
        <v>544</v>
      </c>
      <c r="O5" s="329"/>
      <c r="P5" s="136" t="s">
        <v>4</v>
      </c>
      <c r="Q5" s="39" t="s">
        <v>543</v>
      </c>
      <c r="R5" s="39" t="s">
        <v>544</v>
      </c>
      <c r="S5" s="136" t="s">
        <v>4</v>
      </c>
      <c r="T5" s="39" t="s">
        <v>543</v>
      </c>
      <c r="U5" s="39" t="s">
        <v>544</v>
      </c>
      <c r="V5" s="136" t="s">
        <v>4</v>
      </c>
      <c r="W5" s="39" t="s">
        <v>543</v>
      </c>
      <c r="X5" s="39" t="s">
        <v>544</v>
      </c>
      <c r="Y5" s="85" t="s">
        <v>4</v>
      </c>
      <c r="Z5" s="39" t="s">
        <v>543</v>
      </c>
      <c r="AA5" s="39" t="s">
        <v>544</v>
      </c>
    </row>
    <row r="6" spans="1:27" s="92" customFormat="1" ht="16.5" customHeight="1">
      <c r="A6" s="1">
        <v>3</v>
      </c>
      <c r="B6" s="314" t="s">
        <v>42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6"/>
      <c r="O6" s="324" t="s">
        <v>120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6"/>
    </row>
    <row r="7" spans="1:27" s="11" customFormat="1" ht="47.25">
      <c r="A7" s="1">
        <v>4</v>
      </c>
      <c r="B7" s="87" t="s">
        <v>273</v>
      </c>
      <c r="C7" s="5">
        <f>Bevételek!C97</f>
        <v>0</v>
      </c>
      <c r="D7" s="5">
        <f>Bevételek!D97</f>
        <v>0</v>
      </c>
      <c r="E7" s="5">
        <f>Bevételek!E97</f>
        <v>0</v>
      </c>
      <c r="F7" s="5">
        <f>Bevételek!C98</f>
        <v>10713587</v>
      </c>
      <c r="G7" s="5">
        <f>Bevételek!D98</f>
        <v>14430709</v>
      </c>
      <c r="H7" s="5">
        <f>Bevételek!E98</f>
        <v>14266498</v>
      </c>
      <c r="I7" s="5">
        <f>Bevételek!C99</f>
        <v>0</v>
      </c>
      <c r="J7" s="5">
        <f>Bevételek!D99</f>
        <v>0</v>
      </c>
      <c r="K7" s="5">
        <f>Bevételek!E99</f>
        <v>0</v>
      </c>
      <c r="L7" s="5">
        <f aca="true" t="shared" si="0" ref="L7:N10">C7+F7+I7</f>
        <v>10713587</v>
      </c>
      <c r="M7" s="5">
        <f t="shared" si="0"/>
        <v>14430709</v>
      </c>
      <c r="N7" s="5">
        <f t="shared" si="0"/>
        <v>14266498</v>
      </c>
      <c r="O7" s="89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6201043</v>
      </c>
      <c r="T7" s="5">
        <f>Kiadás!D9</f>
        <v>7460700</v>
      </c>
      <c r="U7" s="5">
        <f>Kiadás!E9</f>
        <v>7141666</v>
      </c>
      <c r="V7" s="5">
        <f>Kiadás!C10</f>
        <v>530000</v>
      </c>
      <c r="W7" s="5">
        <f>Kiadás!D10</f>
        <v>530000</v>
      </c>
      <c r="X7" s="5">
        <f>Kiadás!E10</f>
        <v>470000</v>
      </c>
      <c r="Y7" s="5">
        <f aca="true" t="shared" si="1" ref="Y7:AA11">P7+S7+V7</f>
        <v>6731043</v>
      </c>
      <c r="Z7" s="5">
        <f t="shared" si="1"/>
        <v>7990700</v>
      </c>
      <c r="AA7" s="5">
        <f t="shared" si="1"/>
        <v>7611666</v>
      </c>
    </row>
    <row r="8" spans="1:27" s="11" customFormat="1" ht="45">
      <c r="A8" s="1">
        <v>5</v>
      </c>
      <c r="B8" s="87" t="s">
        <v>295</v>
      </c>
      <c r="C8" s="5">
        <f>Bevételek!C160</f>
        <v>0</v>
      </c>
      <c r="D8" s="5">
        <f>Bevételek!D160</f>
        <v>0</v>
      </c>
      <c r="E8" s="5">
        <f>Bevételek!E160</f>
        <v>0</v>
      </c>
      <c r="F8" s="5">
        <f>Bevételek!C161</f>
        <v>88000</v>
      </c>
      <c r="G8" s="5">
        <f>Bevételek!D161</f>
        <v>89809</v>
      </c>
      <c r="H8" s="5">
        <f>Bevételek!E161</f>
        <v>83145</v>
      </c>
      <c r="I8" s="5">
        <f>Bevételek!C162</f>
        <v>1455000</v>
      </c>
      <c r="J8" s="5">
        <f>Bevételek!D162</f>
        <v>2301100</v>
      </c>
      <c r="K8" s="5">
        <f>Bevételek!E162</f>
        <v>2207617</v>
      </c>
      <c r="L8" s="5">
        <f t="shared" si="0"/>
        <v>1543000</v>
      </c>
      <c r="M8" s="5">
        <f t="shared" si="0"/>
        <v>2390909</v>
      </c>
      <c r="N8" s="5">
        <f t="shared" si="0"/>
        <v>2290762</v>
      </c>
      <c r="O8" s="89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1218424</v>
      </c>
      <c r="T8" s="5">
        <f>Kiadás!D13</f>
        <v>1366812</v>
      </c>
      <c r="U8" s="5">
        <f>Kiadás!E13</f>
        <v>1341519</v>
      </c>
      <c r="V8" s="5">
        <f>Kiadás!C14</f>
        <v>132600</v>
      </c>
      <c r="W8" s="5">
        <f>Kiadás!D14</f>
        <v>132600</v>
      </c>
      <c r="X8" s="5">
        <f>Kiadás!E14</f>
        <v>94410</v>
      </c>
      <c r="Y8" s="5">
        <f t="shared" si="1"/>
        <v>1351024</v>
      </c>
      <c r="Z8" s="5">
        <f t="shared" si="1"/>
        <v>1499412</v>
      </c>
      <c r="AA8" s="5">
        <f t="shared" si="1"/>
        <v>1435929</v>
      </c>
    </row>
    <row r="9" spans="1:27" s="11" customFormat="1" ht="15.75">
      <c r="A9" s="1">
        <v>6</v>
      </c>
      <c r="B9" s="87" t="s">
        <v>42</v>
      </c>
      <c r="C9" s="5">
        <f>Bevételek!C218</f>
        <v>0</v>
      </c>
      <c r="D9" s="5">
        <f>Bevételek!D218</f>
        <v>0</v>
      </c>
      <c r="E9" s="5">
        <f>Bevételek!E218</f>
        <v>0</v>
      </c>
      <c r="F9" s="5">
        <f>Bevételek!C219</f>
        <v>935640</v>
      </c>
      <c r="G9" s="5">
        <f>Bevételek!D219</f>
        <v>1169390</v>
      </c>
      <c r="H9" s="5">
        <f>Bevételek!E219</f>
        <v>947127</v>
      </c>
      <c r="I9" s="5">
        <f>Bevételek!C220</f>
        <v>0</v>
      </c>
      <c r="J9" s="5">
        <f>Bevételek!D220</f>
        <v>0</v>
      </c>
      <c r="K9" s="5">
        <f>Bevételek!E220</f>
        <v>0</v>
      </c>
      <c r="L9" s="5">
        <f t="shared" si="0"/>
        <v>935640</v>
      </c>
      <c r="M9" s="5">
        <f t="shared" si="0"/>
        <v>1169390</v>
      </c>
      <c r="N9" s="5">
        <f t="shared" si="0"/>
        <v>947127</v>
      </c>
      <c r="O9" s="89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4277020</v>
      </c>
      <c r="T9" s="5">
        <f>Kiadás!D17</f>
        <v>5168317</v>
      </c>
      <c r="U9" s="5">
        <f>Kiadás!E17</f>
        <v>3413811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4277020</v>
      </c>
      <c r="Z9" s="5">
        <f t="shared" si="1"/>
        <v>5168317</v>
      </c>
      <c r="AA9" s="5">
        <f t="shared" si="1"/>
        <v>3413811</v>
      </c>
    </row>
    <row r="10" spans="1:27" s="11" customFormat="1" ht="15.75">
      <c r="A10" s="1">
        <v>7</v>
      </c>
      <c r="B10" s="328" t="s">
        <v>353</v>
      </c>
      <c r="C10" s="321">
        <f>Bevételek!C252</f>
        <v>0</v>
      </c>
      <c r="D10" s="321">
        <f>Bevételek!D252</f>
        <v>0</v>
      </c>
      <c r="E10" s="321">
        <f>Bevételek!E252</f>
        <v>0</v>
      </c>
      <c r="F10" s="321">
        <f>Bevételek!C253</f>
        <v>100000</v>
      </c>
      <c r="G10" s="321">
        <f>Bevételek!D253</f>
        <v>100000</v>
      </c>
      <c r="H10" s="321">
        <f>Bevételek!E253</f>
        <v>0</v>
      </c>
      <c r="I10" s="321">
        <f>Bevételek!C254</f>
        <v>0</v>
      </c>
      <c r="J10" s="321">
        <f>Bevételek!D254</f>
        <v>0</v>
      </c>
      <c r="K10" s="321">
        <f>Bevételek!E254</f>
        <v>0</v>
      </c>
      <c r="L10" s="321">
        <f t="shared" si="0"/>
        <v>100000</v>
      </c>
      <c r="M10" s="321">
        <f t="shared" si="0"/>
        <v>100000</v>
      </c>
      <c r="N10" s="321">
        <f t="shared" si="0"/>
        <v>0</v>
      </c>
      <c r="O10" s="89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924800</v>
      </c>
      <c r="T10" s="5">
        <f>Kiadás!D62</f>
        <v>919894</v>
      </c>
      <c r="U10" s="5">
        <f>Kiadás!E62</f>
        <v>416625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924800</v>
      </c>
      <c r="Z10" s="5">
        <f t="shared" si="1"/>
        <v>919894</v>
      </c>
      <c r="AA10" s="5">
        <f t="shared" si="1"/>
        <v>416625</v>
      </c>
    </row>
    <row r="11" spans="1:27" s="11" customFormat="1" ht="30">
      <c r="A11" s="1">
        <v>8</v>
      </c>
      <c r="B11" s="328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89" t="s">
        <v>77</v>
      </c>
      <c r="P11" s="5">
        <f>Kiadás!C126</f>
        <v>0</v>
      </c>
      <c r="Q11" s="5">
        <f>Kiadás!D126</f>
        <v>0</v>
      </c>
      <c r="R11" s="5">
        <f>Kiadás!E126</f>
        <v>0</v>
      </c>
      <c r="S11" s="5">
        <f>Kiadás!C127</f>
        <v>1592655</v>
      </c>
      <c r="T11" s="5">
        <f>Kiadás!D127</f>
        <v>1464951</v>
      </c>
      <c r="U11" s="5">
        <f>Kiadás!E127</f>
        <v>1273657</v>
      </c>
      <c r="V11" s="5">
        <f>Kiadás!C128</f>
        <v>0</v>
      </c>
      <c r="W11" s="5">
        <f>Kiadás!D128</f>
        <v>0</v>
      </c>
      <c r="X11" s="5">
        <f>Kiadás!E128</f>
        <v>0</v>
      </c>
      <c r="Y11" s="5">
        <f t="shared" si="1"/>
        <v>1592655</v>
      </c>
      <c r="Z11" s="5">
        <f t="shared" si="1"/>
        <v>1464951</v>
      </c>
      <c r="AA11" s="5">
        <f t="shared" si="1"/>
        <v>1273657</v>
      </c>
    </row>
    <row r="12" spans="1:27" s="11" customFormat="1" ht="15.75">
      <c r="A12" s="1">
        <v>9</v>
      </c>
      <c r="B12" s="88" t="s">
        <v>79</v>
      </c>
      <c r="C12" s="12">
        <f aca="true" t="shared" si="2" ref="C12:N12">SUM(C7:C11)</f>
        <v>0</v>
      </c>
      <c r="D12" s="12">
        <f t="shared" si="2"/>
        <v>0</v>
      </c>
      <c r="E12" s="12">
        <f t="shared" si="2"/>
        <v>0</v>
      </c>
      <c r="F12" s="12">
        <f t="shared" si="2"/>
        <v>11837227</v>
      </c>
      <c r="G12" s="12">
        <f t="shared" si="2"/>
        <v>15789908</v>
      </c>
      <c r="H12" s="12">
        <f t="shared" si="2"/>
        <v>15296770</v>
      </c>
      <c r="I12" s="12">
        <f t="shared" si="2"/>
        <v>1455000</v>
      </c>
      <c r="J12" s="12">
        <f t="shared" si="2"/>
        <v>2301100</v>
      </c>
      <c r="K12" s="12">
        <f t="shared" si="2"/>
        <v>2207617</v>
      </c>
      <c r="L12" s="12">
        <f t="shared" si="2"/>
        <v>13292227</v>
      </c>
      <c r="M12" s="12">
        <f t="shared" si="2"/>
        <v>18091008</v>
      </c>
      <c r="N12" s="12">
        <f t="shared" si="2"/>
        <v>17504387</v>
      </c>
      <c r="O12" s="88" t="s">
        <v>80</v>
      </c>
      <c r="P12" s="12">
        <f aca="true" t="shared" si="3" ref="P12:AA12">SUM(P7:P11)</f>
        <v>0</v>
      </c>
      <c r="Q12" s="12">
        <f t="shared" si="3"/>
        <v>0</v>
      </c>
      <c r="R12" s="12">
        <f t="shared" si="3"/>
        <v>0</v>
      </c>
      <c r="S12" s="12">
        <f t="shared" si="3"/>
        <v>14213942</v>
      </c>
      <c r="T12" s="12">
        <f t="shared" si="3"/>
        <v>16380674</v>
      </c>
      <c r="U12" s="12">
        <f t="shared" si="3"/>
        <v>13587278</v>
      </c>
      <c r="V12" s="12">
        <f t="shared" si="3"/>
        <v>662600</v>
      </c>
      <c r="W12" s="12">
        <f t="shared" si="3"/>
        <v>662600</v>
      </c>
      <c r="X12" s="12">
        <f t="shared" si="3"/>
        <v>564410</v>
      </c>
      <c r="Y12" s="12">
        <f t="shared" si="3"/>
        <v>14876542</v>
      </c>
      <c r="Z12" s="12">
        <f t="shared" si="3"/>
        <v>17043274</v>
      </c>
      <c r="AA12" s="12">
        <f t="shared" si="3"/>
        <v>14151688</v>
      </c>
    </row>
    <row r="13" spans="1:27" s="11" customFormat="1" ht="15.75">
      <c r="A13" s="1">
        <v>10</v>
      </c>
      <c r="B13" s="90" t="s">
        <v>125</v>
      </c>
      <c r="C13" s="91">
        <f aca="true" t="shared" si="4" ref="C13:N13">C12-P12</f>
        <v>0</v>
      </c>
      <c r="D13" s="91">
        <f t="shared" si="4"/>
        <v>0</v>
      </c>
      <c r="E13" s="91">
        <f t="shared" si="4"/>
        <v>0</v>
      </c>
      <c r="F13" s="91">
        <f t="shared" si="4"/>
        <v>-2376715</v>
      </c>
      <c r="G13" s="91">
        <f t="shared" si="4"/>
        <v>-590766</v>
      </c>
      <c r="H13" s="91">
        <f t="shared" si="4"/>
        <v>1709492</v>
      </c>
      <c r="I13" s="91">
        <f t="shared" si="4"/>
        <v>792400</v>
      </c>
      <c r="J13" s="91">
        <f t="shared" si="4"/>
        <v>1638500</v>
      </c>
      <c r="K13" s="91">
        <f t="shared" si="4"/>
        <v>1643207</v>
      </c>
      <c r="L13" s="91">
        <f t="shared" si="4"/>
        <v>-1584315</v>
      </c>
      <c r="M13" s="91">
        <f t="shared" si="4"/>
        <v>1047734</v>
      </c>
      <c r="N13" s="91">
        <f t="shared" si="4"/>
        <v>3352699</v>
      </c>
      <c r="O13" s="327" t="s">
        <v>111</v>
      </c>
      <c r="P13" s="322">
        <f>Kiadás!C155</f>
        <v>0</v>
      </c>
      <c r="Q13" s="322">
        <f>Kiadás!D155</f>
        <v>0</v>
      </c>
      <c r="R13" s="322">
        <f>Kiadás!E155</f>
        <v>0</v>
      </c>
      <c r="S13" s="322">
        <f>Kiadás!C156</f>
        <v>394303</v>
      </c>
      <c r="T13" s="322">
        <f>Kiadás!D156</f>
        <v>853981</v>
      </c>
      <c r="U13" s="322">
        <f>Kiadás!E156</f>
        <v>394303</v>
      </c>
      <c r="V13" s="322">
        <f>Kiadás!C157</f>
        <v>0</v>
      </c>
      <c r="W13" s="322">
        <f>Kiadás!D157</f>
        <v>0</v>
      </c>
      <c r="X13" s="322">
        <f>Kiadás!E157</f>
        <v>0</v>
      </c>
      <c r="Y13" s="322">
        <f>P13+S13+V13</f>
        <v>394303</v>
      </c>
      <c r="Z13" s="322">
        <f>Q13+T13+W13</f>
        <v>853981</v>
      </c>
      <c r="AA13" s="322">
        <f>R13+U13+X13</f>
        <v>394303</v>
      </c>
    </row>
    <row r="14" spans="1:27" s="11" customFormat="1" ht="15.75">
      <c r="A14" s="1">
        <v>11</v>
      </c>
      <c r="B14" s="90" t="s">
        <v>116</v>
      </c>
      <c r="C14" s="5">
        <f>Bevételek!C274</f>
        <v>0</v>
      </c>
      <c r="D14" s="5">
        <f>Bevételek!D274</f>
        <v>0</v>
      </c>
      <c r="E14" s="5">
        <f>Bevételek!E274</f>
        <v>0</v>
      </c>
      <c r="F14" s="5">
        <f>Bevételek!C275</f>
        <v>5609738</v>
      </c>
      <c r="G14" s="5">
        <f>Bevételek!D275</f>
        <v>5388004</v>
      </c>
      <c r="H14" s="5">
        <f>Bevételek!E275</f>
        <v>5388004</v>
      </c>
      <c r="I14" s="5">
        <f>Bevételek!C276</f>
        <v>0</v>
      </c>
      <c r="J14" s="5">
        <f>Bevételek!D276</f>
        <v>0</v>
      </c>
      <c r="K14" s="5">
        <f>Bevételek!E276</f>
        <v>0</v>
      </c>
      <c r="L14" s="5">
        <f aca="true" t="shared" si="5" ref="L14:N15">C14+F14+I14</f>
        <v>5609738</v>
      </c>
      <c r="M14" s="5">
        <f t="shared" si="5"/>
        <v>5388004</v>
      </c>
      <c r="N14" s="5">
        <f t="shared" si="5"/>
        <v>5388004</v>
      </c>
      <c r="O14" s="327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</row>
    <row r="15" spans="1:27" s="11" customFormat="1" ht="15.75">
      <c r="A15" s="1">
        <v>12</v>
      </c>
      <c r="B15" s="90" t="s">
        <v>117</v>
      </c>
      <c r="C15" s="5">
        <f>Bevételek!C295</f>
        <v>0</v>
      </c>
      <c r="D15" s="5">
        <f>Bevételek!D295</f>
        <v>0</v>
      </c>
      <c r="E15" s="5">
        <f>Bevételek!E295</f>
        <v>0</v>
      </c>
      <c r="F15" s="5">
        <f>Bevételek!C296</f>
        <v>0</v>
      </c>
      <c r="G15" s="5">
        <f>Bevételek!D296</f>
        <v>459678</v>
      </c>
      <c r="H15" s="5">
        <f>Bevételek!E296</f>
        <v>459678</v>
      </c>
      <c r="I15" s="5">
        <f>Bevételek!C297</f>
        <v>0</v>
      </c>
      <c r="J15" s="5">
        <f>Bevételek!D297</f>
        <v>0</v>
      </c>
      <c r="K15" s="5">
        <f>Bevételek!E297</f>
        <v>0</v>
      </c>
      <c r="L15" s="5">
        <f t="shared" si="5"/>
        <v>0</v>
      </c>
      <c r="M15" s="5">
        <f t="shared" si="5"/>
        <v>459678</v>
      </c>
      <c r="N15" s="5">
        <f t="shared" si="5"/>
        <v>459678</v>
      </c>
      <c r="O15" s="327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</row>
    <row r="16" spans="1:27" s="11" customFormat="1" ht="31.5">
      <c r="A16" s="1">
        <v>13</v>
      </c>
      <c r="B16" s="88" t="s">
        <v>10</v>
      </c>
      <c r="C16" s="13">
        <f aca="true" t="shared" si="6" ref="C16:N16">C12+C14+C15</f>
        <v>0</v>
      </c>
      <c r="D16" s="13">
        <f t="shared" si="6"/>
        <v>0</v>
      </c>
      <c r="E16" s="13">
        <f t="shared" si="6"/>
        <v>0</v>
      </c>
      <c r="F16" s="13">
        <f t="shared" si="6"/>
        <v>17446965</v>
      </c>
      <c r="G16" s="13">
        <f t="shared" si="6"/>
        <v>21637590</v>
      </c>
      <c r="H16" s="13">
        <f t="shared" si="6"/>
        <v>21144452</v>
      </c>
      <c r="I16" s="13">
        <f t="shared" si="6"/>
        <v>1455000</v>
      </c>
      <c r="J16" s="13">
        <f t="shared" si="6"/>
        <v>2301100</v>
      </c>
      <c r="K16" s="13">
        <f t="shared" si="6"/>
        <v>2207617</v>
      </c>
      <c r="L16" s="13">
        <f t="shared" si="6"/>
        <v>18901965</v>
      </c>
      <c r="M16" s="13">
        <f t="shared" si="6"/>
        <v>23938690</v>
      </c>
      <c r="N16" s="13">
        <f t="shared" si="6"/>
        <v>23352069</v>
      </c>
      <c r="O16" s="88" t="s">
        <v>11</v>
      </c>
      <c r="P16" s="13">
        <f aca="true" t="shared" si="7" ref="P16:AA16">P12+P13</f>
        <v>0</v>
      </c>
      <c r="Q16" s="13">
        <f t="shared" si="7"/>
        <v>0</v>
      </c>
      <c r="R16" s="13">
        <f t="shared" si="7"/>
        <v>0</v>
      </c>
      <c r="S16" s="13">
        <f t="shared" si="7"/>
        <v>14608245</v>
      </c>
      <c r="T16" s="13">
        <f t="shared" si="7"/>
        <v>17234655</v>
      </c>
      <c r="U16" s="13">
        <f t="shared" si="7"/>
        <v>13981581</v>
      </c>
      <c r="V16" s="13">
        <f t="shared" si="7"/>
        <v>662600</v>
      </c>
      <c r="W16" s="13">
        <f t="shared" si="7"/>
        <v>662600</v>
      </c>
      <c r="X16" s="13">
        <f t="shared" si="7"/>
        <v>564410</v>
      </c>
      <c r="Y16" s="13">
        <f t="shared" si="7"/>
        <v>15270845</v>
      </c>
      <c r="Z16" s="13">
        <f t="shared" si="7"/>
        <v>17897255</v>
      </c>
      <c r="AA16" s="13">
        <f t="shared" si="7"/>
        <v>14545991</v>
      </c>
    </row>
    <row r="17" spans="1:27" s="92" customFormat="1" ht="16.5">
      <c r="A17" s="1">
        <v>14</v>
      </c>
      <c r="B17" s="317" t="s">
        <v>119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9"/>
      <c r="O17" s="324" t="s">
        <v>98</v>
      </c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6"/>
    </row>
    <row r="18" spans="1:27" s="11" customFormat="1" ht="47.25">
      <c r="A18" s="1">
        <v>15</v>
      </c>
      <c r="B18" s="87" t="s">
        <v>282</v>
      </c>
      <c r="C18" s="5">
        <f>Bevételek!C131</f>
        <v>0</v>
      </c>
      <c r="D18" s="5">
        <f>Bevételek!D131</f>
        <v>0</v>
      </c>
      <c r="E18" s="5">
        <f>Bevételek!E131</f>
        <v>0</v>
      </c>
      <c r="F18" s="5">
        <f>Bevételek!C132</f>
        <v>0</v>
      </c>
      <c r="G18" s="5">
        <f>Bevételek!D132</f>
        <v>0</v>
      </c>
      <c r="H18" s="5">
        <f>Bevételek!E132</f>
        <v>0</v>
      </c>
      <c r="I18" s="5">
        <f>Bevételek!C133</f>
        <v>0</v>
      </c>
      <c r="J18" s="5">
        <f>Bevételek!D133</f>
        <v>0</v>
      </c>
      <c r="K18" s="5">
        <f>Bevételek!E133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87" t="s">
        <v>93</v>
      </c>
      <c r="P18" s="5">
        <f>Kiadás!C131</f>
        <v>0</v>
      </c>
      <c r="Q18" s="5">
        <f>Kiadás!D131</f>
        <v>0</v>
      </c>
      <c r="R18" s="5">
        <f>Kiadás!E131</f>
        <v>0</v>
      </c>
      <c r="S18" s="5">
        <f>Kiadás!C132</f>
        <v>2794000</v>
      </c>
      <c r="T18" s="5">
        <f>Kiadás!D132</f>
        <v>4548100</v>
      </c>
      <c r="U18" s="5">
        <f>Kiadás!E132</f>
        <v>3671467</v>
      </c>
      <c r="V18" s="5">
        <f>Kiadás!C133</f>
        <v>0</v>
      </c>
      <c r="W18" s="5">
        <f>Kiadás!D133</f>
        <v>0</v>
      </c>
      <c r="X18" s="5">
        <f>Kiadás!E133</f>
        <v>0</v>
      </c>
      <c r="Y18" s="5">
        <f aca="true" t="shared" si="9" ref="Y18:AA20">P18+S18+V18</f>
        <v>2794000</v>
      </c>
      <c r="Z18" s="5">
        <f t="shared" si="9"/>
        <v>4548100</v>
      </c>
      <c r="AA18" s="5">
        <f t="shared" si="9"/>
        <v>3671467</v>
      </c>
    </row>
    <row r="19" spans="1:27" s="11" customFormat="1" ht="15.75">
      <c r="A19" s="1">
        <v>16</v>
      </c>
      <c r="B19" s="87" t="s">
        <v>119</v>
      </c>
      <c r="C19" s="5">
        <f>Bevételek!C238</f>
        <v>0</v>
      </c>
      <c r="D19" s="5">
        <f>Bevételek!D238</f>
        <v>0</v>
      </c>
      <c r="E19" s="5">
        <f>Bevételek!E238</f>
        <v>0</v>
      </c>
      <c r="F19" s="5">
        <f>Bevételek!C239</f>
        <v>0</v>
      </c>
      <c r="G19" s="5">
        <f>Bevételek!D239</f>
        <v>0</v>
      </c>
      <c r="H19" s="5">
        <f>Bevételek!E239</f>
        <v>0</v>
      </c>
      <c r="I19" s="5">
        <f>Bevételek!C240</f>
        <v>0</v>
      </c>
      <c r="J19" s="5">
        <f>Bevételek!D240</f>
        <v>0</v>
      </c>
      <c r="K19" s="5">
        <f>Bevételek!E240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7" t="s">
        <v>43</v>
      </c>
      <c r="P19" s="5">
        <f>Kiadás!C135</f>
        <v>0</v>
      </c>
      <c r="Q19" s="5">
        <f>Kiadás!D135</f>
        <v>0</v>
      </c>
      <c r="R19" s="5">
        <f>Kiadás!E135</f>
        <v>0</v>
      </c>
      <c r="S19" s="5">
        <f>Kiadás!C136</f>
        <v>411770</v>
      </c>
      <c r="T19" s="5">
        <f>Kiadás!D136</f>
        <v>1357985</v>
      </c>
      <c r="U19" s="5">
        <f>Kiadás!E136</f>
        <v>70887</v>
      </c>
      <c r="V19" s="5">
        <f>Kiadás!C137</f>
        <v>0</v>
      </c>
      <c r="W19" s="5">
        <f>Kiadás!D137</f>
        <v>0</v>
      </c>
      <c r="X19" s="5">
        <f>Kiadás!E137</f>
        <v>0</v>
      </c>
      <c r="Y19" s="5">
        <f t="shared" si="9"/>
        <v>411770</v>
      </c>
      <c r="Z19" s="5">
        <f t="shared" si="9"/>
        <v>1357985</v>
      </c>
      <c r="AA19" s="5">
        <f t="shared" si="9"/>
        <v>70887</v>
      </c>
    </row>
    <row r="20" spans="1:27" s="11" customFormat="1" ht="31.5">
      <c r="A20" s="1">
        <v>17</v>
      </c>
      <c r="B20" s="87" t="s">
        <v>354</v>
      </c>
      <c r="C20" s="5">
        <f>Bevételek!C266</f>
        <v>0</v>
      </c>
      <c r="D20" s="5">
        <f>Bevételek!D266</f>
        <v>0</v>
      </c>
      <c r="E20" s="5">
        <f>Bevételek!E266</f>
        <v>0</v>
      </c>
      <c r="F20" s="5">
        <f>Bevételek!C267</f>
        <v>0</v>
      </c>
      <c r="G20" s="5">
        <f>Bevételek!D267</f>
        <v>300000</v>
      </c>
      <c r="H20" s="5">
        <f>Bevételek!E267</f>
        <v>300000</v>
      </c>
      <c r="I20" s="5">
        <f>Bevételek!C268</f>
        <v>0</v>
      </c>
      <c r="J20" s="5">
        <f>Bevételek!D268</f>
        <v>0</v>
      </c>
      <c r="K20" s="5">
        <f>Bevételek!E268</f>
        <v>0</v>
      </c>
      <c r="L20" s="5">
        <f t="shared" si="8"/>
        <v>0</v>
      </c>
      <c r="M20" s="5">
        <f t="shared" si="8"/>
        <v>300000</v>
      </c>
      <c r="N20" s="5">
        <f t="shared" si="8"/>
        <v>300000</v>
      </c>
      <c r="O20" s="87" t="s">
        <v>193</v>
      </c>
      <c r="P20" s="5">
        <f>Kiadás!C139</f>
        <v>0</v>
      </c>
      <c r="Q20" s="5">
        <f>Kiadás!D139</f>
        <v>0</v>
      </c>
      <c r="R20" s="5">
        <f>Kiadás!E139</f>
        <v>0</v>
      </c>
      <c r="S20" s="5">
        <f>Kiadás!C140</f>
        <v>425350</v>
      </c>
      <c r="T20" s="5">
        <f>Kiadás!D140</f>
        <v>435350</v>
      </c>
      <c r="U20" s="5">
        <f>Kiadás!E140</f>
        <v>36073</v>
      </c>
      <c r="V20" s="5">
        <f>Kiadás!C141</f>
        <v>0</v>
      </c>
      <c r="W20" s="5">
        <f>Kiadás!D141</f>
        <v>0</v>
      </c>
      <c r="X20" s="5">
        <f>Kiadás!E141</f>
        <v>0</v>
      </c>
      <c r="Y20" s="5">
        <f t="shared" si="9"/>
        <v>425350</v>
      </c>
      <c r="Z20" s="5">
        <f t="shared" si="9"/>
        <v>435350</v>
      </c>
      <c r="AA20" s="5">
        <f t="shared" si="9"/>
        <v>36073</v>
      </c>
    </row>
    <row r="21" spans="1:27" s="11" customFormat="1" ht="15.75">
      <c r="A21" s="1">
        <v>18</v>
      </c>
      <c r="B21" s="88" t="s">
        <v>79</v>
      </c>
      <c r="C21" s="12">
        <f aca="true" t="shared" si="10" ref="C21:N21">SUM(C18:C20)</f>
        <v>0</v>
      </c>
      <c r="D21" s="12">
        <f t="shared" si="10"/>
        <v>0</v>
      </c>
      <c r="E21" s="12">
        <f t="shared" si="10"/>
        <v>0</v>
      </c>
      <c r="F21" s="12">
        <f t="shared" si="10"/>
        <v>0</v>
      </c>
      <c r="G21" s="12">
        <f t="shared" si="10"/>
        <v>300000</v>
      </c>
      <c r="H21" s="12">
        <f t="shared" si="10"/>
        <v>300000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12">
        <f t="shared" si="10"/>
        <v>0</v>
      </c>
      <c r="M21" s="12">
        <f t="shared" si="10"/>
        <v>300000</v>
      </c>
      <c r="N21" s="12">
        <f t="shared" si="10"/>
        <v>300000</v>
      </c>
      <c r="O21" s="88" t="s">
        <v>80</v>
      </c>
      <c r="P21" s="12">
        <f aca="true" t="shared" si="11" ref="P21:AA21">SUM(P18:P20)</f>
        <v>0</v>
      </c>
      <c r="Q21" s="12">
        <f t="shared" si="11"/>
        <v>0</v>
      </c>
      <c r="R21" s="12">
        <f t="shared" si="11"/>
        <v>0</v>
      </c>
      <c r="S21" s="12">
        <f t="shared" si="11"/>
        <v>3631120</v>
      </c>
      <c r="T21" s="12">
        <f t="shared" si="11"/>
        <v>6341435</v>
      </c>
      <c r="U21" s="12">
        <f t="shared" si="11"/>
        <v>3778427</v>
      </c>
      <c r="V21" s="12">
        <f t="shared" si="11"/>
        <v>0</v>
      </c>
      <c r="W21" s="12">
        <f t="shared" si="11"/>
        <v>0</v>
      </c>
      <c r="X21" s="12">
        <f t="shared" si="11"/>
        <v>0</v>
      </c>
      <c r="Y21" s="12">
        <f t="shared" si="11"/>
        <v>3631120</v>
      </c>
      <c r="Z21" s="12">
        <f t="shared" si="11"/>
        <v>6341435</v>
      </c>
      <c r="AA21" s="12">
        <f t="shared" si="11"/>
        <v>3778427</v>
      </c>
    </row>
    <row r="22" spans="1:27" s="11" customFormat="1" ht="15.75">
      <c r="A22" s="1">
        <v>19</v>
      </c>
      <c r="B22" s="90" t="s">
        <v>125</v>
      </c>
      <c r="C22" s="91">
        <f aca="true" t="shared" si="12" ref="C22:N22">C21-P21</f>
        <v>0</v>
      </c>
      <c r="D22" s="91">
        <f t="shared" si="12"/>
        <v>0</v>
      </c>
      <c r="E22" s="91">
        <f t="shared" si="12"/>
        <v>0</v>
      </c>
      <c r="F22" s="91">
        <f t="shared" si="12"/>
        <v>-3631120</v>
      </c>
      <c r="G22" s="91">
        <f t="shared" si="12"/>
        <v>-6041435</v>
      </c>
      <c r="H22" s="91">
        <f t="shared" si="12"/>
        <v>-3478427</v>
      </c>
      <c r="I22" s="91">
        <f t="shared" si="12"/>
        <v>0</v>
      </c>
      <c r="J22" s="91">
        <f t="shared" si="12"/>
        <v>0</v>
      </c>
      <c r="K22" s="91">
        <f t="shared" si="12"/>
        <v>0</v>
      </c>
      <c r="L22" s="91">
        <f t="shared" si="12"/>
        <v>-3631120</v>
      </c>
      <c r="M22" s="91">
        <f t="shared" si="12"/>
        <v>-6041435</v>
      </c>
      <c r="N22" s="91">
        <f t="shared" si="12"/>
        <v>-3478427</v>
      </c>
      <c r="O22" s="327" t="s">
        <v>111</v>
      </c>
      <c r="P22" s="322">
        <f>Kiadás!C170</f>
        <v>0</v>
      </c>
      <c r="Q22" s="322">
        <f>Kiadás!D170</f>
        <v>0</v>
      </c>
      <c r="R22" s="322">
        <f>Kiadás!E170</f>
        <v>0</v>
      </c>
      <c r="S22" s="322">
        <f>Kiadás!C171</f>
        <v>0</v>
      </c>
      <c r="T22" s="322">
        <f>Kiadás!D171</f>
        <v>0</v>
      </c>
      <c r="U22" s="322">
        <f>Kiadás!E171</f>
        <v>0</v>
      </c>
      <c r="V22" s="322">
        <f>Kiadás!C172</f>
        <v>0</v>
      </c>
      <c r="W22" s="322">
        <f>Kiadás!D172</f>
        <v>0</v>
      </c>
      <c r="X22" s="322">
        <f>Kiadás!E172</f>
        <v>0</v>
      </c>
      <c r="Y22" s="322">
        <f>P22+S22+V22</f>
        <v>0</v>
      </c>
      <c r="Z22" s="322">
        <f>Q22+T22+W22</f>
        <v>0</v>
      </c>
      <c r="AA22" s="322">
        <f>R22+U22+X22</f>
        <v>0</v>
      </c>
    </row>
    <row r="23" spans="1:27" s="11" customFormat="1" ht="15.75">
      <c r="A23" s="1">
        <v>20</v>
      </c>
      <c r="B23" s="90" t="s">
        <v>116</v>
      </c>
      <c r="C23" s="5">
        <f>Bevételek!C281</f>
        <v>0</v>
      </c>
      <c r="D23" s="5">
        <f>Bevételek!D281</f>
        <v>0</v>
      </c>
      <c r="E23" s="5">
        <f>Bevételek!E281</f>
        <v>0</v>
      </c>
      <c r="F23" s="5">
        <f>Bevételek!C282</f>
        <v>0</v>
      </c>
      <c r="G23" s="5">
        <f>Bevételek!D282</f>
        <v>0</v>
      </c>
      <c r="H23" s="5">
        <f>Bevételek!E282</f>
        <v>0</v>
      </c>
      <c r="I23" s="5">
        <f>Bevételek!C283</f>
        <v>0</v>
      </c>
      <c r="J23" s="5">
        <f>Bevételek!D283</f>
        <v>0</v>
      </c>
      <c r="K23" s="5">
        <f>Bevételek!E283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27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</row>
    <row r="24" spans="1:27" s="11" customFormat="1" ht="15.75">
      <c r="A24" s="1">
        <v>21</v>
      </c>
      <c r="B24" s="90" t="s">
        <v>117</v>
      </c>
      <c r="C24" s="5">
        <f>Bevételek!C308</f>
        <v>0</v>
      </c>
      <c r="D24" s="5">
        <f>Bevételek!D308</f>
        <v>0</v>
      </c>
      <c r="E24" s="5">
        <f>Bevételek!E308</f>
        <v>0</v>
      </c>
      <c r="F24" s="5">
        <f>Bevételek!C309</f>
        <v>0</v>
      </c>
      <c r="G24" s="5">
        <f>Bevételek!D309</f>
        <v>0</v>
      </c>
      <c r="H24" s="5">
        <f>Bevételek!E309</f>
        <v>0</v>
      </c>
      <c r="I24" s="5">
        <f>Bevételek!C310</f>
        <v>0</v>
      </c>
      <c r="J24" s="5">
        <f>Bevételek!D310</f>
        <v>0</v>
      </c>
      <c r="K24" s="5">
        <f>Bevételek!E310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27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</row>
    <row r="25" spans="1:27" s="11" customFormat="1" ht="31.5">
      <c r="A25" s="1">
        <v>22</v>
      </c>
      <c r="B25" s="88" t="s">
        <v>12</v>
      </c>
      <c r="C25" s="13">
        <f aca="true" t="shared" si="14" ref="C25:N25">C21+C23+C24</f>
        <v>0</v>
      </c>
      <c r="D25" s="13">
        <f t="shared" si="14"/>
        <v>0</v>
      </c>
      <c r="E25" s="13">
        <f t="shared" si="14"/>
        <v>0</v>
      </c>
      <c r="F25" s="13">
        <f t="shared" si="14"/>
        <v>0</v>
      </c>
      <c r="G25" s="13">
        <f t="shared" si="14"/>
        <v>300000</v>
      </c>
      <c r="H25" s="13">
        <f t="shared" si="14"/>
        <v>300000</v>
      </c>
      <c r="I25" s="13">
        <f t="shared" si="14"/>
        <v>0</v>
      </c>
      <c r="J25" s="13">
        <f t="shared" si="14"/>
        <v>0</v>
      </c>
      <c r="K25" s="13">
        <f t="shared" si="14"/>
        <v>0</v>
      </c>
      <c r="L25" s="13">
        <f t="shared" si="14"/>
        <v>0</v>
      </c>
      <c r="M25" s="13">
        <f t="shared" si="14"/>
        <v>300000</v>
      </c>
      <c r="N25" s="13">
        <f t="shared" si="14"/>
        <v>300000</v>
      </c>
      <c r="O25" s="88" t="s">
        <v>13</v>
      </c>
      <c r="P25" s="13">
        <f aca="true" t="shared" si="15" ref="P25:AA25">P21+P22</f>
        <v>0</v>
      </c>
      <c r="Q25" s="13">
        <f t="shared" si="15"/>
        <v>0</v>
      </c>
      <c r="R25" s="13">
        <f t="shared" si="15"/>
        <v>0</v>
      </c>
      <c r="S25" s="13">
        <f t="shared" si="15"/>
        <v>3631120</v>
      </c>
      <c r="T25" s="13">
        <f t="shared" si="15"/>
        <v>6341435</v>
      </c>
      <c r="U25" s="13">
        <f t="shared" si="15"/>
        <v>3778427</v>
      </c>
      <c r="V25" s="13">
        <f t="shared" si="15"/>
        <v>0</v>
      </c>
      <c r="W25" s="13">
        <f t="shared" si="15"/>
        <v>0</v>
      </c>
      <c r="X25" s="13">
        <f t="shared" si="15"/>
        <v>0</v>
      </c>
      <c r="Y25" s="13">
        <f t="shared" si="15"/>
        <v>3631120</v>
      </c>
      <c r="Z25" s="13">
        <f t="shared" si="15"/>
        <v>6341435</v>
      </c>
      <c r="AA25" s="13">
        <f t="shared" si="15"/>
        <v>3778427</v>
      </c>
    </row>
    <row r="26" spans="1:27" s="92" customFormat="1" ht="16.5">
      <c r="A26" s="1">
        <v>23</v>
      </c>
      <c r="B26" s="314" t="s">
        <v>121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6"/>
      <c r="O26" s="324" t="s">
        <v>122</v>
      </c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6"/>
    </row>
    <row r="27" spans="1:27" s="11" customFormat="1" ht="15.75">
      <c r="A27" s="1">
        <v>24</v>
      </c>
      <c r="B27" s="87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11837227</v>
      </c>
      <c r="G27" s="5">
        <f t="shared" si="16"/>
        <v>16089908</v>
      </c>
      <c r="H27" s="5">
        <f t="shared" si="16"/>
        <v>15596770</v>
      </c>
      <c r="I27" s="5">
        <f t="shared" si="16"/>
        <v>1455000</v>
      </c>
      <c r="J27" s="5">
        <f t="shared" si="16"/>
        <v>2301100</v>
      </c>
      <c r="K27" s="5">
        <f t="shared" si="16"/>
        <v>2207617</v>
      </c>
      <c r="L27" s="5">
        <f t="shared" si="16"/>
        <v>13292227</v>
      </c>
      <c r="M27" s="5">
        <f t="shared" si="16"/>
        <v>18391008</v>
      </c>
      <c r="N27" s="5">
        <f t="shared" si="16"/>
        <v>17804387</v>
      </c>
      <c r="O27" s="87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17845062</v>
      </c>
      <c r="T27" s="5">
        <f t="shared" si="17"/>
        <v>22722109</v>
      </c>
      <c r="U27" s="5">
        <f t="shared" si="17"/>
        <v>17365705</v>
      </c>
      <c r="V27" s="5">
        <f t="shared" si="17"/>
        <v>662600</v>
      </c>
      <c r="W27" s="5">
        <f t="shared" si="17"/>
        <v>662600</v>
      </c>
      <c r="X27" s="5">
        <f t="shared" si="17"/>
        <v>564410</v>
      </c>
      <c r="Y27" s="5">
        <f t="shared" si="17"/>
        <v>18507662</v>
      </c>
      <c r="Z27" s="5">
        <f t="shared" si="17"/>
        <v>23384709</v>
      </c>
      <c r="AA27" s="5">
        <f t="shared" si="17"/>
        <v>17930115</v>
      </c>
    </row>
    <row r="28" spans="1:27" s="11" customFormat="1" ht="15.75">
      <c r="A28" s="1">
        <v>25</v>
      </c>
      <c r="B28" s="90" t="s">
        <v>125</v>
      </c>
      <c r="C28" s="91">
        <f aca="true" t="shared" si="18" ref="C28:N28">C27-P27</f>
        <v>0</v>
      </c>
      <c r="D28" s="91">
        <f t="shared" si="18"/>
        <v>0</v>
      </c>
      <c r="E28" s="91">
        <f t="shared" si="18"/>
        <v>0</v>
      </c>
      <c r="F28" s="91">
        <f t="shared" si="18"/>
        <v>-6007835</v>
      </c>
      <c r="G28" s="91">
        <f t="shared" si="18"/>
        <v>-6632201</v>
      </c>
      <c r="H28" s="91">
        <f t="shared" si="18"/>
        <v>-1768935</v>
      </c>
      <c r="I28" s="91">
        <f t="shared" si="18"/>
        <v>792400</v>
      </c>
      <c r="J28" s="91">
        <f t="shared" si="18"/>
        <v>1638500</v>
      </c>
      <c r="K28" s="91">
        <f t="shared" si="18"/>
        <v>1643207</v>
      </c>
      <c r="L28" s="91">
        <f t="shared" si="18"/>
        <v>-5215435</v>
      </c>
      <c r="M28" s="91">
        <f t="shared" si="18"/>
        <v>-4993701</v>
      </c>
      <c r="N28" s="91">
        <f t="shared" si="18"/>
        <v>-125728</v>
      </c>
      <c r="O28" s="327" t="s">
        <v>118</v>
      </c>
      <c r="P28" s="322">
        <f aca="true" t="shared" si="19" ref="P28:AA28">P13+P22</f>
        <v>0</v>
      </c>
      <c r="Q28" s="322">
        <f t="shared" si="19"/>
        <v>0</v>
      </c>
      <c r="R28" s="322">
        <f t="shared" si="19"/>
        <v>0</v>
      </c>
      <c r="S28" s="322">
        <f t="shared" si="19"/>
        <v>394303</v>
      </c>
      <c r="T28" s="322">
        <f t="shared" si="19"/>
        <v>853981</v>
      </c>
      <c r="U28" s="322">
        <f t="shared" si="19"/>
        <v>394303</v>
      </c>
      <c r="V28" s="322">
        <f t="shared" si="19"/>
        <v>0</v>
      </c>
      <c r="W28" s="322">
        <f t="shared" si="19"/>
        <v>0</v>
      </c>
      <c r="X28" s="322">
        <f t="shared" si="19"/>
        <v>0</v>
      </c>
      <c r="Y28" s="322">
        <f t="shared" si="19"/>
        <v>394303</v>
      </c>
      <c r="Z28" s="322">
        <f t="shared" si="19"/>
        <v>853981</v>
      </c>
      <c r="AA28" s="322">
        <f t="shared" si="19"/>
        <v>394303</v>
      </c>
    </row>
    <row r="29" spans="1:27" s="11" customFormat="1" ht="15.75">
      <c r="A29" s="1">
        <v>26</v>
      </c>
      <c r="B29" s="90" t="s">
        <v>116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5609738</v>
      </c>
      <c r="G29" s="5">
        <f t="shared" si="20"/>
        <v>5388004</v>
      </c>
      <c r="H29" s="5">
        <f t="shared" si="20"/>
        <v>5388004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5609738</v>
      </c>
      <c r="M29" s="5">
        <f t="shared" si="20"/>
        <v>5388004</v>
      </c>
      <c r="N29" s="5">
        <f t="shared" si="20"/>
        <v>5388004</v>
      </c>
      <c r="O29" s="327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</row>
    <row r="30" spans="1:27" s="11" customFormat="1" ht="15.75">
      <c r="A30" s="1">
        <v>27</v>
      </c>
      <c r="B30" s="90" t="s">
        <v>117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459678</v>
      </c>
      <c r="H30" s="5">
        <f t="shared" si="21"/>
        <v>459678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459678</v>
      </c>
      <c r="N30" s="5">
        <f t="shared" si="21"/>
        <v>459678</v>
      </c>
      <c r="O30" s="327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</row>
    <row r="31" spans="1:27" s="11" customFormat="1" ht="15.75">
      <c r="A31" s="1">
        <v>28</v>
      </c>
      <c r="B31" s="86" t="s">
        <v>7</v>
      </c>
      <c r="C31" s="13">
        <f aca="true" t="shared" si="22" ref="C31:N31">C27+C29+C30</f>
        <v>0</v>
      </c>
      <c r="D31" s="13">
        <f t="shared" si="22"/>
        <v>0</v>
      </c>
      <c r="E31" s="13">
        <f t="shared" si="22"/>
        <v>0</v>
      </c>
      <c r="F31" s="13">
        <f t="shared" si="22"/>
        <v>17446965</v>
      </c>
      <c r="G31" s="13">
        <f t="shared" si="22"/>
        <v>21937590</v>
      </c>
      <c r="H31" s="13">
        <f t="shared" si="22"/>
        <v>21444452</v>
      </c>
      <c r="I31" s="13">
        <f t="shared" si="22"/>
        <v>1455000</v>
      </c>
      <c r="J31" s="13">
        <f t="shared" si="22"/>
        <v>2301100</v>
      </c>
      <c r="K31" s="13">
        <f t="shared" si="22"/>
        <v>2207617</v>
      </c>
      <c r="L31" s="13">
        <f t="shared" si="22"/>
        <v>18901965</v>
      </c>
      <c r="M31" s="13">
        <f t="shared" si="22"/>
        <v>24238690</v>
      </c>
      <c r="N31" s="13">
        <f t="shared" si="22"/>
        <v>23652069</v>
      </c>
      <c r="O31" s="86" t="s">
        <v>8</v>
      </c>
      <c r="P31" s="13">
        <f aca="true" t="shared" si="23" ref="P31:AA31">SUM(P27:P30)</f>
        <v>0</v>
      </c>
      <c r="Q31" s="13">
        <f t="shared" si="23"/>
        <v>0</v>
      </c>
      <c r="R31" s="13">
        <f t="shared" si="23"/>
        <v>0</v>
      </c>
      <c r="S31" s="13">
        <f t="shared" si="23"/>
        <v>18239365</v>
      </c>
      <c r="T31" s="13">
        <f t="shared" si="23"/>
        <v>23576090</v>
      </c>
      <c r="U31" s="13">
        <f t="shared" si="23"/>
        <v>17760008</v>
      </c>
      <c r="V31" s="13">
        <f t="shared" si="23"/>
        <v>662600</v>
      </c>
      <c r="W31" s="13">
        <f t="shared" si="23"/>
        <v>662600</v>
      </c>
      <c r="X31" s="13">
        <f t="shared" si="23"/>
        <v>564410</v>
      </c>
      <c r="Y31" s="13">
        <f t="shared" si="23"/>
        <v>18901965</v>
      </c>
      <c r="Z31" s="13">
        <f t="shared" si="23"/>
        <v>24238690</v>
      </c>
      <c r="AA31" s="13">
        <f t="shared" si="23"/>
        <v>18324418</v>
      </c>
    </row>
    <row r="32" spans="12:14" ht="15">
      <c r="L32" s="41"/>
      <c r="M32" s="41"/>
      <c r="N32" s="41"/>
    </row>
    <row r="33" spans="12:14" ht="15">
      <c r="L33" s="41"/>
      <c r="M33" s="41"/>
      <c r="N33" s="41"/>
    </row>
    <row r="35" spans="16:18" ht="15" hidden="1">
      <c r="P35" s="41">
        <f>L31-Y31</f>
        <v>0</v>
      </c>
      <c r="Q35" s="41"/>
      <c r="R35" s="41"/>
    </row>
  </sheetData>
  <sheetProtection/>
  <mergeCells count="69">
    <mergeCell ref="Y28:Y30"/>
    <mergeCell ref="V28:V30"/>
    <mergeCell ref="U22:U24"/>
    <mergeCell ref="X28:X30"/>
    <mergeCell ref="W13:W15"/>
    <mergeCell ref="W22:W24"/>
    <mergeCell ref="W28:W30"/>
    <mergeCell ref="S28:S30"/>
    <mergeCell ref="Q28:Q30"/>
    <mergeCell ref="R28:R30"/>
    <mergeCell ref="O28:O30"/>
    <mergeCell ref="O13:O15"/>
    <mergeCell ref="V22:V24"/>
    <mergeCell ref="E10:E11"/>
    <mergeCell ref="B4:B5"/>
    <mergeCell ref="I10:I11"/>
    <mergeCell ref="P28:P30"/>
    <mergeCell ref="P13:P15"/>
    <mergeCell ref="O22:O24"/>
    <mergeCell ref="B10:B11"/>
    <mergeCell ref="C10:C11"/>
    <mergeCell ref="O4:O5"/>
    <mergeCell ref="N10:N11"/>
    <mergeCell ref="F10:F11"/>
    <mergeCell ref="Q22:Q24"/>
    <mergeCell ref="R22:R24"/>
    <mergeCell ref="L10:L11"/>
    <mergeCell ref="V13:V15"/>
    <mergeCell ref="S22:S24"/>
    <mergeCell ref="S13:S15"/>
    <mergeCell ref="U13:U15"/>
    <mergeCell ref="O6:AA6"/>
    <mergeCell ref="AA13:AA15"/>
    <mergeCell ref="AA22:AA24"/>
    <mergeCell ref="P22:P24"/>
    <mergeCell ref="Q13:Q15"/>
    <mergeCell ref="R13:R15"/>
    <mergeCell ref="Y13:Y15"/>
    <mergeCell ref="Y22:Y24"/>
    <mergeCell ref="D10:D11"/>
    <mergeCell ref="G10:G11"/>
    <mergeCell ref="J10:J11"/>
    <mergeCell ref="M10:M11"/>
    <mergeCell ref="H10:H11"/>
    <mergeCell ref="AA28:AA30"/>
    <mergeCell ref="O26:AA26"/>
    <mergeCell ref="O17:AA17"/>
    <mergeCell ref="U28:U30"/>
    <mergeCell ref="X22:X24"/>
    <mergeCell ref="Z28:Z30"/>
    <mergeCell ref="T13:T15"/>
    <mergeCell ref="T22:T24"/>
    <mergeCell ref="T28:T30"/>
    <mergeCell ref="X13:X15"/>
    <mergeCell ref="L4:N4"/>
    <mergeCell ref="Y4:AA4"/>
    <mergeCell ref="V4:X4"/>
    <mergeCell ref="S4:U4"/>
    <mergeCell ref="P4:R4"/>
    <mergeCell ref="B26:N26"/>
    <mergeCell ref="B17:N17"/>
    <mergeCell ref="B6:N6"/>
    <mergeCell ref="A1:AA1"/>
    <mergeCell ref="K10:K11"/>
    <mergeCell ref="Z13:Z15"/>
    <mergeCell ref="Z22:Z24"/>
    <mergeCell ref="I4:K4"/>
    <mergeCell ref="F4:H4"/>
    <mergeCell ref="C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  <headerFooter>
    <oddHeader>&amp;R&amp;"Arial,Normál"&amp;10 1. melléklet a 4/2018.(V.25.)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">
      <selection activeCell="A33" sqref="A33"/>
    </sheetView>
  </sheetViews>
  <sheetFormatPr defaultColWidth="9.140625" defaultRowHeight="15"/>
  <cols>
    <col min="1" max="1" width="5.7109375" style="155" customWidth="1"/>
    <col min="2" max="2" width="30.7109375" style="210" customWidth="1"/>
    <col min="3" max="3" width="17.57421875" style="225" customWidth="1"/>
    <col min="4" max="5" width="17.57421875" style="210" customWidth="1"/>
    <col min="6" max="16384" width="9.140625" style="210" customWidth="1"/>
  </cols>
  <sheetData>
    <row r="1" spans="1:8" s="202" customFormat="1" ht="17.25" customHeight="1">
      <c r="A1" s="359" t="s">
        <v>707</v>
      </c>
      <c r="B1" s="359"/>
      <c r="C1" s="359"/>
      <c r="D1" s="359"/>
      <c r="E1" s="359"/>
      <c r="F1" s="201"/>
      <c r="G1" s="201"/>
      <c r="H1" s="201"/>
    </row>
    <row r="2" spans="1:8" s="202" customFormat="1" ht="17.25" customHeight="1">
      <c r="A2" s="359" t="s">
        <v>708</v>
      </c>
      <c r="B2" s="359"/>
      <c r="C2" s="359"/>
      <c r="D2" s="359"/>
      <c r="E2" s="359"/>
      <c r="F2" s="201"/>
      <c r="G2" s="201"/>
      <c r="H2" s="201"/>
    </row>
    <row r="3" spans="1:8" s="202" customFormat="1" ht="17.25" customHeight="1">
      <c r="A3" s="359" t="s">
        <v>805</v>
      </c>
      <c r="B3" s="359"/>
      <c r="C3" s="359"/>
      <c r="D3" s="359"/>
      <c r="E3" s="359"/>
      <c r="F3" s="201"/>
      <c r="G3" s="201"/>
      <c r="H3" s="201"/>
    </row>
    <row r="4" spans="1:8" s="202" customFormat="1" ht="17.25" customHeight="1">
      <c r="A4" s="155"/>
      <c r="B4" s="201"/>
      <c r="C4" s="201"/>
      <c r="D4" s="201"/>
      <c r="E4" s="201"/>
      <c r="F4" s="201"/>
      <c r="G4" s="201"/>
      <c r="H4" s="201"/>
    </row>
    <row r="5" spans="1:5" s="155" customFormat="1" ht="13.5" customHeight="1">
      <c r="A5" s="157"/>
      <c r="B5" s="203" t="s">
        <v>0</v>
      </c>
      <c r="C5" s="203" t="s">
        <v>1</v>
      </c>
      <c r="D5" s="203" t="s">
        <v>2</v>
      </c>
      <c r="E5" s="203" t="s">
        <v>3</v>
      </c>
    </row>
    <row r="6" spans="1:5" s="207" customFormat="1" ht="14.25">
      <c r="A6" s="204">
        <v>1</v>
      </c>
      <c r="B6" s="205" t="s">
        <v>9</v>
      </c>
      <c r="C6" s="205" t="s">
        <v>677</v>
      </c>
      <c r="D6" s="206" t="s">
        <v>709</v>
      </c>
      <c r="E6" s="206" t="s">
        <v>679</v>
      </c>
    </row>
    <row r="7" spans="1:5" ht="15.75">
      <c r="A7" s="204">
        <v>2</v>
      </c>
      <c r="B7" s="208" t="s">
        <v>710</v>
      </c>
      <c r="C7" s="209"/>
      <c r="D7" s="209"/>
      <c r="E7" s="209"/>
    </row>
    <row r="8" spans="1:5" ht="19.5" customHeight="1">
      <c r="A8" s="204">
        <v>3</v>
      </c>
      <c r="B8" s="208" t="s">
        <v>676</v>
      </c>
      <c r="C8" s="211"/>
      <c r="D8" s="212"/>
      <c r="E8" s="213"/>
    </row>
    <row r="9" spans="1:5" ht="15.75">
      <c r="A9" s="204">
        <v>4</v>
      </c>
      <c r="B9" s="214" t="s">
        <v>711</v>
      </c>
      <c r="C9" s="213">
        <v>105080</v>
      </c>
      <c r="D9" s="213">
        <v>64784</v>
      </c>
      <c r="E9" s="213">
        <f>C9-D9</f>
        <v>40296</v>
      </c>
    </row>
    <row r="10" spans="1:5" ht="15.75">
      <c r="A10" s="204">
        <v>5</v>
      </c>
      <c r="B10" s="214" t="s">
        <v>712</v>
      </c>
      <c r="C10" s="213">
        <v>192265</v>
      </c>
      <c r="D10" s="213">
        <v>48522</v>
      </c>
      <c r="E10" s="213">
        <f>C10-D10</f>
        <v>143743</v>
      </c>
    </row>
    <row r="11" spans="1:5" ht="15.75">
      <c r="A11" s="204">
        <v>6</v>
      </c>
      <c r="B11" s="214" t="s">
        <v>850</v>
      </c>
      <c r="C11" s="213">
        <v>315000</v>
      </c>
      <c r="D11" s="213">
        <v>297220</v>
      </c>
      <c r="E11" s="213">
        <v>17780</v>
      </c>
    </row>
    <row r="12" spans="1:5" ht="19.5" customHeight="1">
      <c r="A12" s="204">
        <v>7</v>
      </c>
      <c r="B12" s="215" t="s">
        <v>713</v>
      </c>
      <c r="C12" s="216">
        <f>SUM(C9:C11)</f>
        <v>612345</v>
      </c>
      <c r="D12" s="216">
        <f>SUM(D9:D11)</f>
        <v>410526</v>
      </c>
      <c r="E12" s="216">
        <f>SUM(E9:E11)</f>
        <v>201819</v>
      </c>
    </row>
    <row r="13" spans="1:5" ht="19.5" customHeight="1">
      <c r="A13" s="204">
        <v>8</v>
      </c>
      <c r="B13" s="217" t="s">
        <v>714</v>
      </c>
      <c r="C13" s="218"/>
      <c r="D13" s="219"/>
      <c r="E13" s="219"/>
    </row>
    <row r="14" spans="1:5" ht="19.5" customHeight="1">
      <c r="A14" s="204">
        <v>9</v>
      </c>
      <c r="B14" s="208" t="s">
        <v>715</v>
      </c>
      <c r="C14" s="220"/>
      <c r="D14" s="220"/>
      <c r="E14" s="220"/>
    </row>
    <row r="15" spans="1:5" ht="19.5" customHeight="1">
      <c r="A15" s="204">
        <v>10</v>
      </c>
      <c r="B15" s="208" t="s">
        <v>676</v>
      </c>
      <c r="C15" s="213"/>
      <c r="D15" s="213"/>
      <c r="E15" s="213"/>
    </row>
    <row r="16" spans="1:5" ht="19.5" customHeight="1">
      <c r="A16" s="204">
        <v>11</v>
      </c>
      <c r="B16" s="214" t="s">
        <v>716</v>
      </c>
      <c r="C16" s="213">
        <v>219607</v>
      </c>
      <c r="D16" s="213">
        <v>219607</v>
      </c>
      <c r="E16" s="213">
        <f>C16-D16</f>
        <v>0</v>
      </c>
    </row>
    <row r="17" spans="1:5" ht="19.5" customHeight="1">
      <c r="A17" s="204">
        <v>12</v>
      </c>
      <c r="B17" s="214" t="s">
        <v>717</v>
      </c>
      <c r="C17" s="213">
        <v>115559</v>
      </c>
      <c r="D17" s="213">
        <v>115559</v>
      </c>
      <c r="E17" s="213">
        <f>C17-D17</f>
        <v>0</v>
      </c>
    </row>
    <row r="18" spans="1:5" ht="15.75">
      <c r="A18" s="204">
        <v>13</v>
      </c>
      <c r="B18" s="221" t="s">
        <v>520</v>
      </c>
      <c r="C18" s="222">
        <f>SUM(C16:C17)</f>
        <v>335166</v>
      </c>
      <c r="D18" s="222">
        <f>SUM(D16:D17)</f>
        <v>335166</v>
      </c>
      <c r="E18" s="223">
        <f>C18-D18</f>
        <v>0</v>
      </c>
    </row>
    <row r="19" spans="1:5" ht="15.75">
      <c r="A19" s="204">
        <v>14</v>
      </c>
      <c r="B19" s="208" t="s">
        <v>710</v>
      </c>
      <c r="C19" s="218"/>
      <c r="D19" s="219"/>
      <c r="E19" s="219"/>
    </row>
    <row r="20" spans="1:5" ht="18.75">
      <c r="A20" s="204">
        <v>15</v>
      </c>
      <c r="B20" s="208" t="s">
        <v>676</v>
      </c>
      <c r="C20" s="211"/>
      <c r="D20" s="212"/>
      <c r="E20" s="213"/>
    </row>
    <row r="21" spans="1:5" ht="15.75">
      <c r="A21" s="204">
        <v>16</v>
      </c>
      <c r="B21" s="214" t="s">
        <v>718</v>
      </c>
      <c r="C21" s="213">
        <v>135978</v>
      </c>
      <c r="D21" s="213">
        <v>135978</v>
      </c>
      <c r="E21" s="213">
        <f aca="true" t="shared" si="0" ref="E21:E31">C21-D21</f>
        <v>0</v>
      </c>
    </row>
    <row r="22" spans="1:5" ht="15.75">
      <c r="A22" s="204">
        <v>17</v>
      </c>
      <c r="B22" s="214" t="s">
        <v>719</v>
      </c>
      <c r="C22" s="213">
        <v>780896</v>
      </c>
      <c r="D22" s="213">
        <v>780896</v>
      </c>
      <c r="E22" s="213">
        <f t="shared" si="0"/>
        <v>0</v>
      </c>
    </row>
    <row r="23" spans="1:5" ht="15.75">
      <c r="A23" s="204">
        <v>18</v>
      </c>
      <c r="B23" s="214" t="s">
        <v>720</v>
      </c>
      <c r="C23" s="213">
        <v>641363</v>
      </c>
      <c r="D23" s="213">
        <v>641363</v>
      </c>
      <c r="E23" s="213">
        <f t="shared" si="0"/>
        <v>0</v>
      </c>
    </row>
    <row r="24" spans="1:5" ht="15.75">
      <c r="A24" s="204">
        <v>19</v>
      </c>
      <c r="B24" s="214" t="s">
        <v>721</v>
      </c>
      <c r="C24" s="213">
        <v>129687</v>
      </c>
      <c r="D24" s="213">
        <v>129687</v>
      </c>
      <c r="E24" s="213">
        <f t="shared" si="0"/>
        <v>0</v>
      </c>
    </row>
    <row r="25" spans="1:5" ht="15.75">
      <c r="A25" s="204">
        <v>20</v>
      </c>
      <c r="B25" s="214" t="s">
        <v>722</v>
      </c>
      <c r="C25" s="213">
        <v>171900</v>
      </c>
      <c r="D25" s="213">
        <v>171900</v>
      </c>
      <c r="E25" s="213">
        <f t="shared" si="0"/>
        <v>0</v>
      </c>
    </row>
    <row r="26" spans="1:5" ht="15.75">
      <c r="A26" s="204">
        <v>21</v>
      </c>
      <c r="B26" s="214" t="s">
        <v>723</v>
      </c>
      <c r="C26" s="213">
        <v>499000</v>
      </c>
      <c r="D26" s="213">
        <v>499000</v>
      </c>
      <c r="E26" s="213">
        <f t="shared" si="0"/>
        <v>0</v>
      </c>
    </row>
    <row r="27" spans="1:5" ht="15.75">
      <c r="A27" s="204">
        <v>22</v>
      </c>
      <c r="B27" s="214" t="s">
        <v>724</v>
      </c>
      <c r="C27" s="213">
        <v>148750</v>
      </c>
      <c r="D27" s="213">
        <v>148750</v>
      </c>
      <c r="E27" s="213">
        <f t="shared" si="0"/>
        <v>0</v>
      </c>
    </row>
    <row r="28" spans="1:5" ht="15.75">
      <c r="A28" s="204">
        <v>23</v>
      </c>
      <c r="B28" s="214" t="s">
        <v>725</v>
      </c>
      <c r="C28" s="213">
        <v>153750</v>
      </c>
      <c r="D28" s="213">
        <v>153750</v>
      </c>
      <c r="E28" s="213">
        <f t="shared" si="0"/>
        <v>0</v>
      </c>
    </row>
    <row r="29" spans="1:5" ht="15.75">
      <c r="A29" s="204">
        <v>24</v>
      </c>
      <c r="B29" s="214" t="s">
        <v>726</v>
      </c>
      <c r="C29" s="213">
        <v>102283</v>
      </c>
      <c r="D29" s="213">
        <v>102283</v>
      </c>
      <c r="E29" s="213">
        <f t="shared" si="0"/>
        <v>0</v>
      </c>
    </row>
    <row r="30" spans="1:5" ht="15.75">
      <c r="A30" s="204">
        <v>25</v>
      </c>
      <c r="B30" s="214" t="s">
        <v>727</v>
      </c>
      <c r="C30" s="213">
        <v>219900</v>
      </c>
      <c r="D30" s="213">
        <v>219900</v>
      </c>
      <c r="E30" s="213">
        <f t="shared" si="0"/>
        <v>0</v>
      </c>
    </row>
    <row r="31" spans="1:5" ht="15.75">
      <c r="A31" s="204">
        <v>26</v>
      </c>
      <c r="B31" s="214" t="s">
        <v>728</v>
      </c>
      <c r="C31" s="213">
        <v>204300</v>
      </c>
      <c r="D31" s="213">
        <v>204300</v>
      </c>
      <c r="E31" s="213">
        <f t="shared" si="0"/>
        <v>0</v>
      </c>
    </row>
    <row r="32" spans="1:5" ht="15.75">
      <c r="A32" s="204">
        <v>27</v>
      </c>
      <c r="B32" s="224" t="s">
        <v>729</v>
      </c>
      <c r="C32" s="216">
        <f>SUM(C21:C31)</f>
        <v>3187807</v>
      </c>
      <c r="D32" s="216">
        <f>SUM(D21:D31)</f>
        <v>3187807</v>
      </c>
      <c r="E32" s="216">
        <f>SUM(E21:E31)</f>
        <v>0</v>
      </c>
    </row>
  </sheetData>
  <sheetProtection/>
  <mergeCells count="3">
    <mergeCell ref="A1:E1"/>
    <mergeCell ref="A2:E2"/>
    <mergeCell ref="A3:E3"/>
  </mergeCells>
  <printOptions/>
  <pageMargins left="0.62992125984251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4" sqref="A4"/>
    </sheetView>
  </sheetViews>
  <sheetFormatPr defaultColWidth="14.28125" defaultRowHeight="15"/>
  <cols>
    <col min="1" max="1" width="5.7109375" style="155" customWidth="1"/>
    <col min="2" max="2" width="40.421875" style="232" customWidth="1"/>
    <col min="3" max="3" width="31.28125" style="232" customWidth="1"/>
    <col min="4" max="16384" width="14.28125" style="232" customWidth="1"/>
  </cols>
  <sheetData>
    <row r="1" spans="1:7" s="227" customFormat="1" ht="17.25" customHeight="1">
      <c r="A1" s="360" t="s">
        <v>730</v>
      </c>
      <c r="B1" s="360"/>
      <c r="C1" s="360"/>
      <c r="D1" s="226"/>
      <c r="E1" s="226"/>
      <c r="F1" s="226"/>
      <c r="G1" s="226"/>
    </row>
    <row r="2" spans="1:7" s="227" customFormat="1" ht="17.25" customHeight="1">
      <c r="A2" s="360" t="s">
        <v>731</v>
      </c>
      <c r="B2" s="360"/>
      <c r="C2" s="360"/>
      <c r="D2" s="226"/>
      <c r="E2" s="226"/>
      <c r="F2" s="226"/>
      <c r="G2" s="226"/>
    </row>
    <row r="3" spans="1:7" s="227" customFormat="1" ht="17.25" customHeight="1">
      <c r="A3" s="360" t="s">
        <v>805</v>
      </c>
      <c r="B3" s="360"/>
      <c r="C3" s="360"/>
      <c r="D3" s="226"/>
      <c r="E3" s="226"/>
      <c r="F3" s="226"/>
      <c r="G3" s="226"/>
    </row>
    <row r="4" s="156" customFormat="1" ht="18">
      <c r="A4" s="155"/>
    </row>
    <row r="5" spans="1:3" s="155" customFormat="1" ht="13.5" customHeight="1">
      <c r="A5" s="157"/>
      <c r="B5" s="228" t="s">
        <v>0</v>
      </c>
      <c r="C5" s="228" t="s">
        <v>1</v>
      </c>
    </row>
    <row r="6" spans="1:3" s="156" customFormat="1" ht="15.75">
      <c r="A6" s="229">
        <v>1</v>
      </c>
      <c r="B6" s="178" t="s">
        <v>732</v>
      </c>
      <c r="C6" s="160" t="s">
        <v>733</v>
      </c>
    </row>
    <row r="7" spans="1:3" s="156" customFormat="1" ht="15.75">
      <c r="A7" s="229">
        <v>2</v>
      </c>
      <c r="B7" s="230"/>
      <c r="C7" s="230"/>
    </row>
    <row r="8" spans="1:3" ht="15.75">
      <c r="A8" s="229">
        <v>3</v>
      </c>
      <c r="B8" s="231" t="s">
        <v>734</v>
      </c>
      <c r="C8" s="231">
        <f>SUM(C7:C7)</f>
        <v>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:C2"/>
    </sheetView>
  </sheetViews>
  <sheetFormatPr defaultColWidth="12.00390625" defaultRowHeight="15"/>
  <cols>
    <col min="1" max="1" width="5.7109375" style="155" customWidth="1"/>
    <col min="2" max="2" width="57.7109375" style="238" customWidth="1"/>
    <col min="3" max="3" width="18.28125" style="241" customWidth="1"/>
    <col min="4" max="16384" width="12.00390625" style="238" customWidth="1"/>
  </cols>
  <sheetData>
    <row r="1" spans="1:9" s="202" customFormat="1" ht="17.25" customHeight="1">
      <c r="A1" s="359" t="s">
        <v>730</v>
      </c>
      <c r="B1" s="359"/>
      <c r="C1" s="359"/>
      <c r="D1" s="201"/>
      <c r="E1" s="201"/>
      <c r="F1" s="201"/>
      <c r="G1" s="201"/>
      <c r="H1" s="201"/>
      <c r="I1" s="201"/>
    </row>
    <row r="2" spans="1:9" s="202" customFormat="1" ht="17.25" customHeight="1">
      <c r="A2" s="359" t="s">
        <v>736</v>
      </c>
      <c r="B2" s="359"/>
      <c r="C2" s="359"/>
      <c r="D2" s="201"/>
      <c r="E2" s="201"/>
      <c r="F2" s="201"/>
      <c r="G2" s="201"/>
      <c r="H2" s="201"/>
      <c r="I2" s="201"/>
    </row>
    <row r="3" spans="1:9" s="202" customFormat="1" ht="17.25" customHeight="1">
      <c r="A3" s="359" t="s">
        <v>737</v>
      </c>
      <c r="B3" s="359"/>
      <c r="C3" s="359"/>
      <c r="D3" s="201"/>
      <c r="E3" s="201"/>
      <c r="F3" s="201"/>
      <c r="G3" s="201"/>
      <c r="H3" s="201"/>
      <c r="I3" s="201"/>
    </row>
    <row r="4" spans="1:9" s="202" customFormat="1" ht="17.25" customHeight="1">
      <c r="A4" s="359" t="s">
        <v>805</v>
      </c>
      <c r="B4" s="359"/>
      <c r="C4" s="359"/>
      <c r="D4" s="201"/>
      <c r="E4" s="201"/>
      <c r="F4" s="201"/>
      <c r="G4" s="201"/>
      <c r="H4" s="201"/>
      <c r="I4" s="201"/>
    </row>
    <row r="5" s="233" customFormat="1" ht="18">
      <c r="A5" s="155"/>
    </row>
    <row r="6" spans="1:3" s="155" customFormat="1" ht="13.5" customHeight="1">
      <c r="A6" s="157"/>
      <c r="B6" s="203" t="s">
        <v>0</v>
      </c>
      <c r="C6" s="203" t="s">
        <v>1</v>
      </c>
    </row>
    <row r="7" spans="1:3" s="155" customFormat="1" ht="13.5" customHeight="1">
      <c r="A7" s="204">
        <v>1</v>
      </c>
      <c r="B7" s="203" t="s">
        <v>9</v>
      </c>
      <c r="C7" s="234" t="s">
        <v>738</v>
      </c>
    </row>
    <row r="8" spans="1:3" s="233" customFormat="1" ht="15.75">
      <c r="A8" s="204">
        <v>2</v>
      </c>
      <c r="B8" s="235" t="s">
        <v>739</v>
      </c>
      <c r="C8" s="234"/>
    </row>
    <row r="9" spans="1:3" ht="15.75">
      <c r="A9" s="204">
        <v>3</v>
      </c>
      <c r="B9" s="236" t="s">
        <v>740</v>
      </c>
      <c r="C9" s="237">
        <v>100000</v>
      </c>
    </row>
    <row r="10" spans="1:3" ht="15.75">
      <c r="A10" s="204">
        <v>4</v>
      </c>
      <c r="B10" s="239" t="s">
        <v>741</v>
      </c>
      <c r="C10" s="240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:E2"/>
    </sheetView>
  </sheetViews>
  <sheetFormatPr defaultColWidth="12.00390625" defaultRowHeight="15"/>
  <cols>
    <col min="1" max="1" width="5.7109375" style="155" customWidth="1"/>
    <col min="2" max="2" width="34.7109375" style="156" customWidth="1"/>
    <col min="3" max="3" width="15.57421875" style="156" customWidth="1"/>
    <col min="4" max="5" width="15.57421875" style="258" customWidth="1"/>
    <col min="6" max="16384" width="12.00390625" style="156" customWidth="1"/>
  </cols>
  <sheetData>
    <row r="1" spans="1:5" s="154" customFormat="1" ht="17.25" customHeight="1">
      <c r="A1" s="347" t="s">
        <v>735</v>
      </c>
      <c r="B1" s="347"/>
      <c r="C1" s="347"/>
      <c r="D1" s="347"/>
      <c r="E1" s="347"/>
    </row>
    <row r="2" spans="1:5" s="154" customFormat="1" ht="17.25" customHeight="1">
      <c r="A2" s="347" t="s">
        <v>743</v>
      </c>
      <c r="B2" s="347"/>
      <c r="C2" s="347"/>
      <c r="D2" s="347"/>
      <c r="E2" s="347"/>
    </row>
    <row r="3" spans="1:5" s="154" customFormat="1" ht="17.25" customHeight="1">
      <c r="A3" s="347" t="s">
        <v>805</v>
      </c>
      <c r="B3" s="347"/>
      <c r="C3" s="347"/>
      <c r="D3" s="347"/>
      <c r="E3" s="347"/>
    </row>
    <row r="5" spans="1:5" s="155" customFormat="1" ht="18.75" customHeight="1">
      <c r="A5" s="157"/>
      <c r="B5" s="158" t="s">
        <v>0</v>
      </c>
      <c r="C5" s="158" t="s">
        <v>1</v>
      </c>
      <c r="D5" s="158" t="s">
        <v>2</v>
      </c>
      <c r="E5" s="158" t="s">
        <v>3</v>
      </c>
    </row>
    <row r="6" spans="1:5" ht="47.25">
      <c r="A6" s="159">
        <v>1</v>
      </c>
      <c r="B6" s="242" t="s">
        <v>9</v>
      </c>
      <c r="C6" s="243" t="s">
        <v>744</v>
      </c>
      <c r="D6" s="244" t="s">
        <v>745</v>
      </c>
      <c r="E6" s="244" t="s">
        <v>746</v>
      </c>
    </row>
    <row r="7" spans="1:5" ht="15.75">
      <c r="A7" s="159">
        <v>2</v>
      </c>
      <c r="B7" s="245" t="s">
        <v>747</v>
      </c>
      <c r="C7" s="246"/>
      <c r="D7" s="247"/>
      <c r="E7" s="247"/>
    </row>
    <row r="8" spans="1:5" ht="18.75">
      <c r="A8" s="159">
        <v>3</v>
      </c>
      <c r="B8" s="248" t="s">
        <v>748</v>
      </c>
      <c r="C8" s="246">
        <v>55000</v>
      </c>
      <c r="D8" s="247">
        <v>40000</v>
      </c>
      <c r="E8" s="249">
        <f>C8-D8</f>
        <v>15000</v>
      </c>
    </row>
    <row r="9" spans="1:5" ht="18.75">
      <c r="A9" s="159">
        <v>4</v>
      </c>
      <c r="B9" s="248" t="s">
        <v>749</v>
      </c>
      <c r="C9" s="246">
        <v>4620</v>
      </c>
      <c r="D9" s="247">
        <v>0</v>
      </c>
      <c r="E9" s="249">
        <f>C9-D9</f>
        <v>4620</v>
      </c>
    </row>
    <row r="10" spans="1:5" ht="18.75">
      <c r="A10" s="159">
        <v>5</v>
      </c>
      <c r="B10" s="248" t="s">
        <v>750</v>
      </c>
      <c r="C10" s="246">
        <v>1848</v>
      </c>
      <c r="D10" s="247">
        <v>0</v>
      </c>
      <c r="E10" s="249">
        <f>C10-D10</f>
        <v>1848</v>
      </c>
    </row>
    <row r="11" spans="1:5" s="251" customFormat="1" ht="18.75">
      <c r="A11" s="159">
        <v>6</v>
      </c>
      <c r="B11" s="248" t="s">
        <v>751</v>
      </c>
      <c r="C11" s="246">
        <v>3209</v>
      </c>
      <c r="D11" s="250">
        <v>2068</v>
      </c>
      <c r="E11" s="249">
        <f>C11-D11</f>
        <v>1141</v>
      </c>
    </row>
    <row r="12" spans="1:5" s="253" customFormat="1" ht="15.75">
      <c r="A12" s="159">
        <v>7</v>
      </c>
      <c r="B12" s="245" t="s">
        <v>752</v>
      </c>
      <c r="C12" s="252">
        <f>SUM(C8,C11,C10)</f>
        <v>60057</v>
      </c>
      <c r="D12" s="252">
        <f>SUM(D8,D11,D10)</f>
        <v>42068</v>
      </c>
      <c r="E12" s="252">
        <f>SUM(E8,E11,E10)</f>
        <v>17989</v>
      </c>
    </row>
    <row r="13" spans="1:5" s="253" customFormat="1" ht="32.25">
      <c r="A13" s="159">
        <v>8</v>
      </c>
      <c r="B13" s="311" t="s">
        <v>849</v>
      </c>
      <c r="C13" s="246">
        <v>24681</v>
      </c>
      <c r="D13" s="246">
        <v>0</v>
      </c>
      <c r="E13" s="249">
        <f>C13-D13</f>
        <v>24681</v>
      </c>
    </row>
    <row r="14" spans="1:5" ht="15.75">
      <c r="A14" s="159">
        <v>9</v>
      </c>
      <c r="B14" s="254" t="s">
        <v>753</v>
      </c>
      <c r="C14" s="255">
        <f>SUM(C12,C13)</f>
        <v>84738</v>
      </c>
      <c r="D14" s="255">
        <f>SUM(D12,D13)</f>
        <v>42068</v>
      </c>
      <c r="E14" s="255">
        <f>SUM(E12,E13)</f>
        <v>42670</v>
      </c>
    </row>
    <row r="15" spans="1:5" ht="18.75">
      <c r="A15" s="159">
        <v>10</v>
      </c>
      <c r="B15" s="256" t="s">
        <v>754</v>
      </c>
      <c r="C15" s="257">
        <v>0</v>
      </c>
      <c r="D15" s="257">
        <v>0</v>
      </c>
      <c r="E15" s="249">
        <f>C15-D15</f>
        <v>0</v>
      </c>
    </row>
    <row r="16" spans="1:5" ht="31.5">
      <c r="A16" s="159">
        <v>11</v>
      </c>
      <c r="B16" s="254" t="s">
        <v>755</v>
      </c>
      <c r="C16" s="255">
        <f>SUM(C15:C15)</f>
        <v>0</v>
      </c>
      <c r="D16" s="255">
        <f>SUM(D15:D15)</f>
        <v>0</v>
      </c>
      <c r="E16" s="255">
        <f>SUM(E15:E15)</f>
        <v>0</v>
      </c>
    </row>
    <row r="17" spans="1:5" ht="15.75">
      <c r="A17" s="159">
        <v>12</v>
      </c>
      <c r="B17" s="254" t="s">
        <v>756</v>
      </c>
      <c r="C17" s="255">
        <v>0</v>
      </c>
      <c r="D17" s="255">
        <v>0</v>
      </c>
      <c r="E17" s="255">
        <v>0</v>
      </c>
    </row>
    <row r="18" spans="1:5" ht="15.75">
      <c r="A18" s="159">
        <v>13</v>
      </c>
      <c r="B18" s="252" t="s">
        <v>757</v>
      </c>
      <c r="C18" s="255">
        <f>SUM(C14,C16,C17)</f>
        <v>84738</v>
      </c>
      <c r="D18" s="255">
        <f>SUM(D14,D16,D17)</f>
        <v>42068</v>
      </c>
      <c r="E18" s="255">
        <f>SUM(E14,E16,E17)</f>
        <v>42670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:D2"/>
    </sheetView>
  </sheetViews>
  <sheetFormatPr defaultColWidth="11.8515625" defaultRowHeight="15"/>
  <cols>
    <col min="1" max="1" width="5.7109375" style="155" customWidth="1"/>
    <col min="2" max="2" width="32.00390625" style="261" customWidth="1"/>
    <col min="3" max="3" width="24.140625" style="261" customWidth="1"/>
    <col min="4" max="4" width="21.57421875" style="261" customWidth="1"/>
    <col min="5" max="16384" width="11.8515625" style="261" customWidth="1"/>
  </cols>
  <sheetData>
    <row r="1" spans="1:7" s="154" customFormat="1" ht="17.25" customHeight="1">
      <c r="A1" s="347" t="s">
        <v>742</v>
      </c>
      <c r="B1" s="347"/>
      <c r="C1" s="347"/>
      <c r="D1" s="347"/>
      <c r="E1" s="153"/>
      <c r="F1" s="153"/>
      <c r="G1" s="153"/>
    </row>
    <row r="2" spans="1:7" s="154" customFormat="1" ht="17.25" customHeight="1">
      <c r="A2" s="347" t="s">
        <v>758</v>
      </c>
      <c r="B2" s="347"/>
      <c r="C2" s="347"/>
      <c r="D2" s="347"/>
      <c r="E2" s="153"/>
      <c r="F2" s="153"/>
      <c r="G2" s="153"/>
    </row>
    <row r="3" spans="1:7" s="154" customFormat="1" ht="17.25" customHeight="1">
      <c r="A3" s="361" t="s">
        <v>759</v>
      </c>
      <c r="B3" s="361"/>
      <c r="C3" s="361"/>
      <c r="D3" s="361"/>
      <c r="E3" s="153"/>
      <c r="F3" s="153"/>
      <c r="G3" s="153"/>
    </row>
    <row r="5" spans="1:4" s="155" customFormat="1" ht="16.5" customHeight="1">
      <c r="A5" s="157"/>
      <c r="B5" s="158" t="s">
        <v>0</v>
      </c>
      <c r="C5" s="158" t="s">
        <v>1</v>
      </c>
      <c r="D5" s="158" t="s">
        <v>2</v>
      </c>
    </row>
    <row r="6" spans="1:4" ht="16.5">
      <c r="A6" s="159">
        <v>1</v>
      </c>
      <c r="B6" s="259" t="s">
        <v>9</v>
      </c>
      <c r="C6" s="260" t="s">
        <v>807</v>
      </c>
      <c r="D6" s="313" t="s">
        <v>806</v>
      </c>
    </row>
    <row r="7" spans="1:7" ht="16.5">
      <c r="A7" s="159">
        <v>2</v>
      </c>
      <c r="B7" s="259" t="s">
        <v>760</v>
      </c>
      <c r="C7" s="312">
        <v>227380</v>
      </c>
      <c r="D7" s="313"/>
      <c r="F7" s="262"/>
      <c r="G7" s="263"/>
    </row>
    <row r="8" spans="1:7" s="267" customFormat="1" ht="47.25" customHeight="1">
      <c r="A8" s="159">
        <v>3</v>
      </c>
      <c r="B8" s="264" t="s">
        <v>761</v>
      </c>
      <c r="C8" s="265">
        <f>SUM(C7:C7)</f>
        <v>227380</v>
      </c>
      <c r="D8" s="266">
        <v>0</v>
      </c>
      <c r="F8" s="268"/>
      <c r="G8" s="269"/>
    </row>
    <row r="9" spans="1:7" ht="33">
      <c r="A9" s="159">
        <v>4</v>
      </c>
      <c r="B9" s="270" t="s">
        <v>762</v>
      </c>
      <c r="C9" s="271">
        <v>459678</v>
      </c>
      <c r="D9" s="271">
        <v>0</v>
      </c>
      <c r="F9" s="272"/>
      <c r="G9" s="272"/>
    </row>
    <row r="10" spans="1:7" s="267" customFormat="1" ht="49.5">
      <c r="A10" s="159">
        <v>5</v>
      </c>
      <c r="B10" s="264" t="s">
        <v>763</v>
      </c>
      <c r="C10" s="266">
        <f>SUM(C9:C9)</f>
        <v>459678</v>
      </c>
      <c r="D10" s="266">
        <f>SUM(D9:D9)</f>
        <v>0</v>
      </c>
      <c r="F10" s="269"/>
      <c r="G10" s="269"/>
    </row>
    <row r="11" spans="1:7" s="267" customFormat="1" ht="18">
      <c r="A11" s="159">
        <v>6</v>
      </c>
      <c r="B11" s="273" t="s">
        <v>764</v>
      </c>
      <c r="C11" s="266">
        <v>90561</v>
      </c>
      <c r="D11" s="266">
        <v>34603</v>
      </c>
      <c r="F11" s="269"/>
      <c r="G11" s="269"/>
    </row>
    <row r="12" spans="1:7" s="267" customFormat="1" ht="18">
      <c r="A12" s="159">
        <v>7</v>
      </c>
      <c r="B12" s="274" t="s">
        <v>765</v>
      </c>
      <c r="C12" s="275">
        <f>SUM(C8,C10,C11)</f>
        <v>777619</v>
      </c>
      <c r="D12" s="275">
        <f>SUM(D8,D10,D11)</f>
        <v>34603</v>
      </c>
      <c r="F12" s="269"/>
      <c r="G12" s="269"/>
    </row>
    <row r="13" spans="6:7" ht="18">
      <c r="F13" s="269"/>
      <c r="G13" s="269"/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.57421875" style="155" customWidth="1"/>
    <col min="2" max="2" width="43.00390625" style="298" customWidth="1"/>
    <col min="3" max="3" width="15.8515625" style="298" customWidth="1"/>
    <col min="4" max="4" width="18.8515625" style="298" customWidth="1"/>
    <col min="5" max="5" width="18.421875" style="298" customWidth="1"/>
    <col min="6" max="6" width="19.140625" style="310" customWidth="1"/>
    <col min="7" max="7" width="17.421875" style="298" customWidth="1"/>
    <col min="8" max="8" width="18.28125" style="298" customWidth="1"/>
    <col min="9" max="16384" width="9.140625" style="298" customWidth="1"/>
  </cols>
  <sheetData>
    <row r="1" spans="1:8" s="202" customFormat="1" ht="17.25" customHeight="1">
      <c r="A1" s="359" t="s">
        <v>808</v>
      </c>
      <c r="B1" s="359"/>
      <c r="C1" s="359"/>
      <c r="D1" s="359"/>
      <c r="E1" s="359"/>
      <c r="F1" s="359"/>
      <c r="G1" s="359"/>
      <c r="H1" s="359"/>
    </row>
    <row r="2" spans="1:2" s="156" customFormat="1" ht="9.75" customHeight="1">
      <c r="A2" s="155"/>
      <c r="B2" s="276"/>
    </row>
    <row r="3" spans="1:8" s="278" customFormat="1" ht="15.75">
      <c r="A3" s="277"/>
      <c r="B3" s="203" t="s">
        <v>0</v>
      </c>
      <c r="C3" s="203" t="s">
        <v>1</v>
      </c>
      <c r="D3" s="203" t="s">
        <v>2</v>
      </c>
      <c r="E3" s="203" t="s">
        <v>3</v>
      </c>
      <c r="F3" s="203" t="s">
        <v>6</v>
      </c>
      <c r="G3" s="203" t="s">
        <v>45</v>
      </c>
      <c r="H3" s="203" t="s">
        <v>46</v>
      </c>
    </row>
    <row r="4" spans="1:8" s="281" customFormat="1" ht="45" customHeight="1">
      <c r="A4" s="204" t="s">
        <v>812</v>
      </c>
      <c r="B4" s="279" t="s">
        <v>9</v>
      </c>
      <c r="C4" s="280" t="s">
        <v>766</v>
      </c>
      <c r="D4" s="280" t="s">
        <v>767</v>
      </c>
      <c r="E4" s="280" t="s">
        <v>768</v>
      </c>
      <c r="F4" s="280" t="s">
        <v>769</v>
      </c>
      <c r="G4" s="280" t="s">
        <v>770</v>
      </c>
      <c r="H4" s="279" t="s">
        <v>771</v>
      </c>
    </row>
    <row r="5" spans="1:8" s="284" customFormat="1" ht="19.5" customHeight="1">
      <c r="A5" s="204" t="s">
        <v>813</v>
      </c>
      <c r="B5" s="282" t="s">
        <v>772</v>
      </c>
      <c r="C5" s="282">
        <v>2113098</v>
      </c>
      <c r="D5" s="282">
        <v>138628452</v>
      </c>
      <c r="E5" s="282">
        <v>7022533</v>
      </c>
      <c r="F5" s="282">
        <v>545170</v>
      </c>
      <c r="G5" s="282">
        <v>0</v>
      </c>
      <c r="H5" s="283">
        <f aca="true" t="shared" si="0" ref="H5:H16">SUM(C5:G5)</f>
        <v>148309253</v>
      </c>
    </row>
    <row r="6" spans="1:8" s="286" customFormat="1" ht="25.5" customHeight="1">
      <c r="A6" s="204" t="s">
        <v>814</v>
      </c>
      <c r="B6" s="287" t="s">
        <v>847</v>
      </c>
      <c r="C6" s="288">
        <v>1000000</v>
      </c>
      <c r="D6" s="285"/>
      <c r="E6" s="285"/>
      <c r="F6" s="285"/>
      <c r="G6" s="282"/>
      <c r="H6" s="283">
        <f t="shared" si="0"/>
        <v>1000000</v>
      </c>
    </row>
    <row r="7" spans="1:8" s="286" customFormat="1" ht="26.25" customHeight="1">
      <c r="A7" s="204" t="s">
        <v>815</v>
      </c>
      <c r="B7" s="287" t="s">
        <v>773</v>
      </c>
      <c r="C7" s="288">
        <v>1000000</v>
      </c>
      <c r="D7" s="289"/>
      <c r="E7" s="289"/>
      <c r="F7" s="288">
        <v>2326811</v>
      </c>
      <c r="G7" s="289"/>
      <c r="H7" s="288">
        <f t="shared" si="0"/>
        <v>3326811</v>
      </c>
    </row>
    <row r="8" spans="1:8" s="291" customFormat="1" ht="19.5" customHeight="1">
      <c r="A8" s="204" t="s">
        <v>816</v>
      </c>
      <c r="B8" s="288" t="s">
        <v>774</v>
      </c>
      <c r="C8" s="289"/>
      <c r="D8" s="289"/>
      <c r="E8" s="289"/>
      <c r="F8" s="290">
        <v>55816</v>
      </c>
      <c r="G8" s="289"/>
      <c r="H8" s="288">
        <f t="shared" si="0"/>
        <v>55816</v>
      </c>
    </row>
    <row r="9" spans="1:8" s="291" customFormat="1" ht="19.5" customHeight="1">
      <c r="A9" s="204" t="s">
        <v>817</v>
      </c>
      <c r="B9" s="292" t="s">
        <v>818</v>
      </c>
      <c r="C9" s="293"/>
      <c r="D9" s="293">
        <v>2871981</v>
      </c>
      <c r="E9" s="293"/>
      <c r="F9" s="293"/>
      <c r="G9" s="293"/>
      <c r="H9" s="294">
        <f t="shared" si="0"/>
        <v>2871981</v>
      </c>
    </row>
    <row r="10" spans="1:8" s="291" customFormat="1" ht="19.5" customHeight="1">
      <c r="A10" s="204" t="s">
        <v>819</v>
      </c>
      <c r="B10" s="295" t="s">
        <v>775</v>
      </c>
      <c r="C10" s="294"/>
      <c r="D10" s="294">
        <v>55816</v>
      </c>
      <c r="E10" s="294"/>
      <c r="F10" s="294"/>
      <c r="G10" s="293"/>
      <c r="H10" s="294">
        <f t="shared" si="0"/>
        <v>55816</v>
      </c>
    </row>
    <row r="11" spans="1:8" s="286" customFormat="1" ht="19.5" customHeight="1">
      <c r="A11" s="204" t="s">
        <v>820</v>
      </c>
      <c r="B11" s="295"/>
      <c r="C11" s="294"/>
      <c r="D11" s="294"/>
      <c r="E11" s="294"/>
      <c r="F11" s="294"/>
      <c r="G11" s="293"/>
      <c r="H11" s="294">
        <f t="shared" si="0"/>
        <v>0</v>
      </c>
    </row>
    <row r="12" spans="1:8" s="296" customFormat="1" ht="19.5" customHeight="1">
      <c r="A12" s="204" t="s">
        <v>821</v>
      </c>
      <c r="B12" s="288" t="s">
        <v>776</v>
      </c>
      <c r="C12" s="289"/>
      <c r="D12" s="290">
        <f>SUM(D9:D11)</f>
        <v>2927797</v>
      </c>
      <c r="E12" s="290">
        <f>SUM(E9:E10)</f>
        <v>0</v>
      </c>
      <c r="F12" s="289"/>
      <c r="G12" s="289"/>
      <c r="H12" s="288">
        <f t="shared" si="0"/>
        <v>2927797</v>
      </c>
    </row>
    <row r="13" spans="1:8" s="286" customFormat="1" ht="19.5" customHeight="1">
      <c r="A13" s="204" t="s">
        <v>822</v>
      </c>
      <c r="B13" s="288" t="s">
        <v>777</v>
      </c>
      <c r="C13" s="290"/>
      <c r="D13" s="290">
        <v>0</v>
      </c>
      <c r="E13" s="290"/>
      <c r="F13" s="290"/>
      <c r="G13" s="289"/>
      <c r="H13" s="288">
        <f t="shared" si="0"/>
        <v>0</v>
      </c>
    </row>
    <row r="14" spans="1:8" s="286" customFormat="1" ht="27" customHeight="1">
      <c r="A14" s="204" t="s">
        <v>823</v>
      </c>
      <c r="B14" s="287" t="s">
        <v>778</v>
      </c>
      <c r="C14" s="288"/>
      <c r="D14" s="288"/>
      <c r="E14" s="288"/>
      <c r="F14" s="288"/>
      <c r="G14" s="289"/>
      <c r="H14" s="288">
        <f t="shared" si="0"/>
        <v>0</v>
      </c>
    </row>
    <row r="15" spans="1:8" ht="27.75" customHeight="1">
      <c r="A15" s="204" t="s">
        <v>824</v>
      </c>
      <c r="B15" s="295" t="s">
        <v>779</v>
      </c>
      <c r="C15" s="294"/>
      <c r="D15" s="294"/>
      <c r="E15" s="294">
        <v>0</v>
      </c>
      <c r="F15" s="294"/>
      <c r="G15" s="297"/>
      <c r="H15" s="294">
        <f t="shared" si="0"/>
        <v>0</v>
      </c>
    </row>
    <row r="16" spans="1:8" ht="27.75" customHeight="1">
      <c r="A16" s="204" t="s">
        <v>825</v>
      </c>
      <c r="B16" s="288" t="s">
        <v>780</v>
      </c>
      <c r="C16" s="288"/>
      <c r="D16" s="288">
        <f>SUM(D15:D15)</f>
        <v>0</v>
      </c>
      <c r="E16" s="288">
        <f>SUM(E15:E15)</f>
        <v>0</v>
      </c>
      <c r="F16" s="288"/>
      <c r="G16" s="288"/>
      <c r="H16" s="288">
        <f t="shared" si="0"/>
        <v>0</v>
      </c>
    </row>
    <row r="17" spans="1:8" s="284" customFormat="1" ht="19.5" customHeight="1">
      <c r="A17" s="204" t="s">
        <v>826</v>
      </c>
      <c r="B17" s="283" t="s">
        <v>781</v>
      </c>
      <c r="C17" s="283">
        <f>SUM(C7,C13,C14,C16)</f>
        <v>1000000</v>
      </c>
      <c r="D17" s="283">
        <f>SUM(D12,D13,D14,D16)</f>
        <v>2927797</v>
      </c>
      <c r="E17" s="283">
        <f>SUM(E12,E13,E14,E16)</f>
        <v>0</v>
      </c>
      <c r="F17" s="283">
        <f>SUM(F12,F13,F14,F16,F7,F8)</f>
        <v>2382627</v>
      </c>
      <c r="G17" s="283">
        <f>SUM(G12,G13,G14,G16)</f>
        <v>0</v>
      </c>
      <c r="H17" s="283">
        <f>C17+D17+E17+F17+G17</f>
        <v>6310424</v>
      </c>
    </row>
    <row r="18" spans="1:8" s="284" customFormat="1" ht="19.5" customHeight="1">
      <c r="A18" s="204" t="s">
        <v>827</v>
      </c>
      <c r="B18" s="293"/>
      <c r="C18" s="293"/>
      <c r="D18" s="293"/>
      <c r="E18" s="293"/>
      <c r="F18" s="293"/>
      <c r="G18" s="293"/>
      <c r="H18" s="294">
        <f aca="true" t="shared" si="1" ref="H18:H25">SUM(C18:G18)</f>
        <v>0</v>
      </c>
    </row>
    <row r="19" spans="1:8" s="284" customFormat="1" ht="19.5" customHeight="1">
      <c r="A19" s="204" t="s">
        <v>828</v>
      </c>
      <c r="B19" s="288" t="s">
        <v>782</v>
      </c>
      <c r="C19" s="288"/>
      <c r="D19" s="288">
        <f>SUM(D18:D18)</f>
        <v>0</v>
      </c>
      <c r="E19" s="288">
        <f>SUM(E18:E18)</f>
        <v>0</v>
      </c>
      <c r="F19" s="289"/>
      <c r="G19" s="289"/>
      <c r="H19" s="288">
        <f t="shared" si="1"/>
        <v>0</v>
      </c>
    </row>
    <row r="20" spans="1:8" s="284" customFormat="1" ht="19.5" customHeight="1">
      <c r="A20" s="204" t="s">
        <v>829</v>
      </c>
      <c r="B20" s="288" t="s">
        <v>783</v>
      </c>
      <c r="C20" s="288"/>
      <c r="D20" s="288"/>
      <c r="E20" s="288"/>
      <c r="F20" s="288"/>
      <c r="G20" s="288"/>
      <c r="H20" s="288">
        <f t="shared" si="1"/>
        <v>0</v>
      </c>
    </row>
    <row r="21" spans="1:8" ht="19.5" customHeight="1">
      <c r="A21" s="204" t="s">
        <v>830</v>
      </c>
      <c r="B21" s="299" t="s">
        <v>784</v>
      </c>
      <c r="C21" s="299"/>
      <c r="D21" s="299"/>
      <c r="E21" s="299"/>
      <c r="F21" s="299"/>
      <c r="G21" s="289"/>
      <c r="H21" s="299">
        <f t="shared" si="1"/>
        <v>0</v>
      </c>
    </row>
    <row r="22" spans="1:8" ht="19.5" customHeight="1">
      <c r="A22" s="204" t="s">
        <v>831</v>
      </c>
      <c r="B22" s="300" t="s">
        <v>832</v>
      </c>
      <c r="C22" s="299"/>
      <c r="D22" s="299"/>
      <c r="E22" s="299"/>
      <c r="F22" s="299">
        <v>2927797</v>
      </c>
      <c r="G22" s="289"/>
      <c r="H22" s="299">
        <f t="shared" si="1"/>
        <v>2927797</v>
      </c>
    </row>
    <row r="23" spans="1:8" ht="27.75" customHeight="1">
      <c r="A23" s="204" t="s">
        <v>833</v>
      </c>
      <c r="B23" s="295" t="s">
        <v>834</v>
      </c>
      <c r="C23" s="299"/>
      <c r="D23" s="299"/>
      <c r="E23" s="299"/>
      <c r="F23" s="299"/>
      <c r="G23" s="289"/>
      <c r="H23" s="299">
        <f t="shared" si="1"/>
        <v>0</v>
      </c>
    </row>
    <row r="24" spans="1:8" ht="24.75" customHeight="1">
      <c r="A24" s="204" t="s">
        <v>835</v>
      </c>
      <c r="B24" s="295" t="s">
        <v>785</v>
      </c>
      <c r="C24" s="299"/>
      <c r="D24" s="299"/>
      <c r="E24" s="299">
        <v>0</v>
      </c>
      <c r="F24" s="299"/>
      <c r="G24" s="289"/>
      <c r="H24" s="299">
        <f t="shared" si="1"/>
        <v>0</v>
      </c>
    </row>
    <row r="25" spans="1:8" ht="19.5" customHeight="1">
      <c r="A25" s="204" t="s">
        <v>836</v>
      </c>
      <c r="B25" s="301" t="s">
        <v>786</v>
      </c>
      <c r="C25" s="301"/>
      <c r="D25" s="301">
        <f>SUM(D23:D24)</f>
        <v>0</v>
      </c>
      <c r="E25" s="301">
        <f>SUM(E23:E24)</f>
        <v>0</v>
      </c>
      <c r="F25" s="301"/>
      <c r="G25" s="301"/>
      <c r="H25" s="301">
        <f t="shared" si="1"/>
        <v>0</v>
      </c>
    </row>
    <row r="26" spans="1:8" s="284" customFormat="1" ht="19.5" customHeight="1">
      <c r="A26" s="204" t="s">
        <v>837</v>
      </c>
      <c r="B26" s="301" t="s">
        <v>787</v>
      </c>
      <c r="C26" s="301">
        <f>SUM(C20)</f>
        <v>0</v>
      </c>
      <c r="D26" s="301">
        <f>SUM(D19,D20,D21,D22,D25)</f>
        <v>0</v>
      </c>
      <c r="E26" s="301">
        <f>SUM(E19,E20,E21,E22,E25)</f>
        <v>0</v>
      </c>
      <c r="F26" s="301">
        <f>SUM(F19,F20,F21,F22,F25)</f>
        <v>2927797</v>
      </c>
      <c r="G26" s="301">
        <f>SUM(G19,G20,G21,G22,G25)</f>
        <v>0</v>
      </c>
      <c r="H26" s="301">
        <f>SUM(H19,H20,H21,H22,H25)</f>
        <v>2927797</v>
      </c>
    </row>
    <row r="27" spans="1:8" s="284" customFormat="1" ht="19.5" customHeight="1">
      <c r="A27" s="204" t="s">
        <v>838</v>
      </c>
      <c r="B27" s="282" t="s">
        <v>788</v>
      </c>
      <c r="C27" s="282">
        <f aca="true" t="shared" si="2" ref="C27:H27">C5+C17-C26</f>
        <v>3113098</v>
      </c>
      <c r="D27" s="282">
        <f t="shared" si="2"/>
        <v>141556249</v>
      </c>
      <c r="E27" s="282">
        <f t="shared" si="2"/>
        <v>7022533</v>
      </c>
      <c r="F27" s="282">
        <f t="shared" si="2"/>
        <v>0</v>
      </c>
      <c r="G27" s="282">
        <f t="shared" si="2"/>
        <v>0</v>
      </c>
      <c r="H27" s="282">
        <f t="shared" si="2"/>
        <v>151691880</v>
      </c>
    </row>
    <row r="28" spans="1:8" ht="19.5" customHeight="1">
      <c r="A28" s="204" t="s">
        <v>839</v>
      </c>
      <c r="B28" s="282" t="s">
        <v>789</v>
      </c>
      <c r="C28" s="282">
        <v>2113098</v>
      </c>
      <c r="D28" s="282">
        <v>28283424</v>
      </c>
      <c r="E28" s="282">
        <v>6731917</v>
      </c>
      <c r="F28" s="289"/>
      <c r="G28" s="282"/>
      <c r="H28" s="282">
        <f aca="true" t="shared" si="3" ref="H28:H35">SUM(C28:G28)</f>
        <v>37128439</v>
      </c>
    </row>
    <row r="29" spans="1:8" ht="12.75">
      <c r="A29" s="204" t="s">
        <v>840</v>
      </c>
      <c r="B29" s="299" t="s">
        <v>790</v>
      </c>
      <c r="C29" s="299">
        <v>16274</v>
      </c>
      <c r="D29" s="299">
        <v>2634677</v>
      </c>
      <c r="E29" s="299">
        <v>88797</v>
      </c>
      <c r="F29" s="289"/>
      <c r="G29" s="299"/>
      <c r="H29" s="299">
        <f t="shared" si="3"/>
        <v>2739748</v>
      </c>
    </row>
    <row r="30" spans="1:8" ht="12.75">
      <c r="A30" s="204" t="s">
        <v>841</v>
      </c>
      <c r="B30" s="299" t="s">
        <v>791</v>
      </c>
      <c r="C30" s="299"/>
      <c r="D30" s="299"/>
      <c r="E30" s="299"/>
      <c r="F30" s="289"/>
      <c r="G30" s="299"/>
      <c r="H30" s="299">
        <f t="shared" si="3"/>
        <v>0</v>
      </c>
    </row>
    <row r="31" spans="1:8" ht="12.75">
      <c r="A31" s="204" t="s">
        <v>842</v>
      </c>
      <c r="B31" s="299" t="s">
        <v>792</v>
      </c>
      <c r="C31" s="299"/>
      <c r="D31" s="299"/>
      <c r="E31" s="299"/>
      <c r="F31" s="299"/>
      <c r="G31" s="299"/>
      <c r="H31" s="299">
        <f t="shared" si="3"/>
        <v>0</v>
      </c>
    </row>
    <row r="32" spans="1:8" ht="12.75">
      <c r="A32" s="204" t="s">
        <v>843</v>
      </c>
      <c r="B32" s="299" t="s">
        <v>793</v>
      </c>
      <c r="C32" s="299"/>
      <c r="D32" s="299"/>
      <c r="E32" s="299"/>
      <c r="F32" s="299"/>
      <c r="G32" s="299"/>
      <c r="H32" s="299">
        <f t="shared" si="3"/>
        <v>0</v>
      </c>
    </row>
    <row r="33" spans="1:8" ht="12.75">
      <c r="A33" s="204" t="s">
        <v>844</v>
      </c>
      <c r="B33" s="282" t="s">
        <v>794</v>
      </c>
      <c r="C33" s="282">
        <f>C28+C29-C30</f>
        <v>2129372</v>
      </c>
      <c r="D33" s="282">
        <f>D28+D29-D30</f>
        <v>30918101</v>
      </c>
      <c r="E33" s="282">
        <f>E28+E29-E30</f>
        <v>6820714</v>
      </c>
      <c r="F33" s="282">
        <f>F28+F29-F30</f>
        <v>0</v>
      </c>
      <c r="G33" s="282">
        <f>G28+G29-G30</f>
        <v>0</v>
      </c>
      <c r="H33" s="282">
        <f t="shared" si="3"/>
        <v>39868187</v>
      </c>
    </row>
    <row r="34" spans="1:8" ht="12.75">
      <c r="A34" s="204" t="s">
        <v>845</v>
      </c>
      <c r="B34" s="282" t="s">
        <v>795</v>
      </c>
      <c r="C34" s="282">
        <f>C27-C33</f>
        <v>983726</v>
      </c>
      <c r="D34" s="282">
        <f>D27-D33</f>
        <v>110638148</v>
      </c>
      <c r="E34" s="282">
        <f>E27-E33</f>
        <v>201819</v>
      </c>
      <c r="F34" s="282">
        <f>F27-F33</f>
        <v>0</v>
      </c>
      <c r="G34" s="282">
        <f>G27-G33</f>
        <v>0</v>
      </c>
      <c r="H34" s="282">
        <f t="shared" si="3"/>
        <v>111823693</v>
      </c>
    </row>
    <row r="35" spans="1:8" ht="12.75">
      <c r="A35" s="204" t="s">
        <v>846</v>
      </c>
      <c r="B35" s="299" t="s">
        <v>796</v>
      </c>
      <c r="C35" s="299">
        <v>2113098</v>
      </c>
      <c r="D35" s="299">
        <v>775</v>
      </c>
      <c r="E35" s="302">
        <v>6410188</v>
      </c>
      <c r="F35" s="299"/>
      <c r="G35" s="299"/>
      <c r="H35" s="299">
        <f t="shared" si="3"/>
        <v>8524061</v>
      </c>
    </row>
  </sheetData>
  <sheetProtection/>
  <mergeCells count="1">
    <mergeCell ref="A1:H1"/>
  </mergeCells>
  <printOptions horizontalCentered="1"/>
  <pageMargins left="0.3937007874015748" right="0.4330708661417323" top="0.2755905511811024" bottom="0.31496062992125984" header="0.15748031496062992" footer="0.5118110236220472"/>
  <pageSetup fitToHeight="1" fitToWidth="1" horizontalDpi="600" verticalDpi="600" orientation="landscape" paperSize="9" scale="72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20" t="s">
        <v>552</v>
      </c>
      <c r="B1" s="320"/>
      <c r="C1" s="320"/>
      <c r="D1" s="320"/>
      <c r="E1" s="320"/>
    </row>
    <row r="2" spans="1:5" s="2" customFormat="1" ht="15.75">
      <c r="A2" s="320" t="s">
        <v>809</v>
      </c>
      <c r="B2" s="320"/>
      <c r="C2" s="320"/>
      <c r="D2" s="320"/>
      <c r="E2" s="320"/>
    </row>
    <row r="3" s="2" customFormat="1" ht="15.75"/>
    <row r="4" spans="1:5" s="11" customFormat="1" ht="15.75">
      <c r="A4" s="148"/>
      <c r="B4" s="148" t="s">
        <v>0</v>
      </c>
      <c r="C4" s="148" t="s">
        <v>1</v>
      </c>
      <c r="D4" s="148" t="s">
        <v>2</v>
      </c>
      <c r="E4" s="148" t="s">
        <v>3</v>
      </c>
    </row>
    <row r="5" spans="1:5" s="11" customFormat="1" ht="15.75">
      <c r="A5" s="148">
        <v>1</v>
      </c>
      <c r="B5" s="85" t="s">
        <v>9</v>
      </c>
      <c r="C5" s="149">
        <v>42735</v>
      </c>
      <c r="D5" s="149" t="s">
        <v>811</v>
      </c>
      <c r="E5" s="149">
        <v>43100</v>
      </c>
    </row>
    <row r="6" spans="1:5" s="11" customFormat="1" ht="15.75">
      <c r="A6" s="148">
        <v>2</v>
      </c>
      <c r="B6" s="151" t="s">
        <v>797</v>
      </c>
      <c r="C6" s="138"/>
      <c r="D6" s="138"/>
      <c r="E6" s="138"/>
    </row>
    <row r="7" spans="1:5" s="11" customFormat="1" ht="15.75">
      <c r="A7" s="148">
        <v>3</v>
      </c>
      <c r="B7" s="150" t="s">
        <v>798</v>
      </c>
      <c r="C7" s="138">
        <v>100000</v>
      </c>
      <c r="D7" s="138"/>
      <c r="E7" s="138"/>
    </row>
    <row r="8" spans="1:5" s="11" customFormat="1" ht="15.75">
      <c r="A8" s="148">
        <v>4</v>
      </c>
      <c r="B8" s="150" t="s">
        <v>810</v>
      </c>
      <c r="C8" s="138"/>
      <c r="D8" s="138"/>
      <c r="E8" s="138">
        <v>100000</v>
      </c>
    </row>
    <row r="9" spans="1:5" s="11" customFormat="1" ht="15.75">
      <c r="A9" s="148">
        <v>5</v>
      </c>
      <c r="B9" s="151" t="s">
        <v>799</v>
      </c>
      <c r="C9" s="152">
        <f>SUM(C6:C8)</f>
        <v>100000</v>
      </c>
      <c r="D9" s="152">
        <f>SUM(D6:D8)</f>
        <v>0</v>
      </c>
      <c r="E9" s="152">
        <f>SUM(E6:E8)</f>
        <v>100000</v>
      </c>
    </row>
    <row r="11" ht="15.75">
      <c r="B11" s="303"/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8.28125" style="55" customWidth="1"/>
    <col min="2" max="2" width="15.421875" style="55" customWidth="1"/>
    <col min="3" max="3" width="16.140625" style="55" customWidth="1"/>
    <col min="4" max="138" width="9.140625" style="54" customWidth="1"/>
    <col min="139" max="16384" width="9.140625" style="55" customWidth="1"/>
  </cols>
  <sheetData>
    <row r="1" spans="1:138" s="51" customFormat="1" ht="33" customHeight="1">
      <c r="A1" s="362" t="s">
        <v>518</v>
      </c>
      <c r="B1" s="362"/>
      <c r="C1" s="362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</row>
    <row r="2" spans="2:138" s="52" customFormat="1" ht="21.75" customHeight="1">
      <c r="B2" s="53"/>
      <c r="C2" s="5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7" customFormat="1" ht="30" customHeight="1">
      <c r="A3" s="72" t="s">
        <v>53</v>
      </c>
      <c r="B3" s="56" t="s">
        <v>54</v>
      </c>
      <c r="C3" s="56" t="s">
        <v>544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</row>
    <row r="4" spans="1:138" s="57" customFormat="1" ht="31.5">
      <c r="A4" s="73" t="s">
        <v>55</v>
      </c>
      <c r="B4" s="58">
        <f>SUM(B5:B6)</f>
        <v>0</v>
      </c>
      <c r="C4" s="58">
        <f>SUM(C5:C6)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:138" s="57" customFormat="1" ht="18">
      <c r="A5" s="74" t="s">
        <v>56</v>
      </c>
      <c r="B5" s="58">
        <v>0</v>
      </c>
      <c r="C5" s="58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</row>
    <row r="6" spans="1:138" s="57" customFormat="1" ht="18">
      <c r="A6" s="74" t="s">
        <v>57</v>
      </c>
      <c r="B6" s="58">
        <v>0</v>
      </c>
      <c r="C6" s="58"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3" ht="31.5">
      <c r="A7" s="73" t="s">
        <v>58</v>
      </c>
      <c r="B7" s="58">
        <v>0</v>
      </c>
      <c r="C7" s="58">
        <v>0</v>
      </c>
    </row>
    <row r="8" spans="1:3" ht="31.5">
      <c r="A8" s="75" t="s">
        <v>59</v>
      </c>
      <c r="B8" s="59">
        <f>SUM(B9:B10)</f>
        <v>0</v>
      </c>
      <c r="C8" s="59">
        <f>SUM(C9:C10)</f>
        <v>0</v>
      </c>
    </row>
    <row r="9" spans="1:138" s="57" customFormat="1" ht="30">
      <c r="A9" s="76" t="s">
        <v>60</v>
      </c>
      <c r="B9" s="60">
        <v>0</v>
      </c>
      <c r="C9" s="60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</row>
    <row r="10" spans="1:138" s="57" customFormat="1" ht="30">
      <c r="A10" s="76" t="s">
        <v>61</v>
      </c>
      <c r="B10" s="60">
        <v>0</v>
      </c>
      <c r="C10" s="60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</row>
    <row r="11" spans="1:138" s="57" customFormat="1" ht="31.5">
      <c r="A11" s="75" t="s">
        <v>62</v>
      </c>
      <c r="B11" s="59">
        <v>0</v>
      </c>
      <c r="C11" s="59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</row>
    <row r="12" spans="1:138" s="57" customFormat="1" ht="31.5">
      <c r="A12" s="75" t="s">
        <v>63</v>
      </c>
      <c r="B12" s="59">
        <f>SUM(B13,B16,B19,B25,B22)</f>
        <v>328292</v>
      </c>
      <c r="C12" s="59">
        <f>SUM(C13,C16,C19,C25,C22)</f>
        <v>328292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</row>
    <row r="13" spans="1:3" ht="18">
      <c r="A13" s="76" t="s">
        <v>64</v>
      </c>
      <c r="B13" s="60">
        <v>0</v>
      </c>
      <c r="C13" s="60">
        <v>0</v>
      </c>
    </row>
    <row r="14" spans="1:138" s="57" customFormat="1" ht="18">
      <c r="A14" s="77" t="s">
        <v>65</v>
      </c>
      <c r="B14" s="61">
        <v>0</v>
      </c>
      <c r="C14" s="61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</row>
    <row r="15" spans="1:138" s="57" customFormat="1" ht="25.5">
      <c r="A15" s="77" t="s">
        <v>66</v>
      </c>
      <c r="B15" s="61">
        <v>0</v>
      </c>
      <c r="C15" s="61"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</row>
    <row r="16" spans="1:138" s="57" customFormat="1" ht="30">
      <c r="A16" s="76" t="s">
        <v>67</v>
      </c>
      <c r="B16" s="60">
        <f>SUM(B17:B18)</f>
        <v>316700</v>
      </c>
      <c r="C16" s="60">
        <f>SUM(C17:C18)</f>
        <v>316700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</row>
    <row r="17" spans="1:138" s="57" customFormat="1" ht="18">
      <c r="A17" s="77" t="s">
        <v>65</v>
      </c>
      <c r="B17" s="61">
        <v>316700</v>
      </c>
      <c r="C17" s="61">
        <v>316700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</row>
    <row r="18" spans="1:138" s="57" customFormat="1" ht="25.5">
      <c r="A18" s="77" t="s">
        <v>66</v>
      </c>
      <c r="B18" s="61">
        <v>0</v>
      </c>
      <c r="C18" s="61"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</row>
    <row r="19" spans="1:138" s="57" customFormat="1" ht="18">
      <c r="A19" s="76" t="s">
        <v>99</v>
      </c>
      <c r="B19" s="60">
        <f>SUM(B20:B21)</f>
        <v>0</v>
      </c>
      <c r="C19" s="60">
        <f>SUM(C20:C21)</f>
        <v>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</row>
    <row r="20" spans="1:3" ht="18">
      <c r="A20" s="77" t="s">
        <v>65</v>
      </c>
      <c r="B20" s="61">
        <v>0</v>
      </c>
      <c r="C20" s="61">
        <v>0</v>
      </c>
    </row>
    <row r="21" spans="1:138" s="57" customFormat="1" ht="25.5">
      <c r="A21" s="77" t="s">
        <v>66</v>
      </c>
      <c r="B21" s="61">
        <v>0</v>
      </c>
      <c r="C21" s="61"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</row>
    <row r="22" spans="1:138" s="57" customFormat="1" ht="18">
      <c r="A22" s="76" t="s">
        <v>68</v>
      </c>
      <c r="B22" s="60">
        <f>SUM(B23:B24)</f>
        <v>0</v>
      </c>
      <c r="C22" s="60">
        <f>SUM(C23:C24)</f>
        <v>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</row>
    <row r="23" spans="1:3" ht="18">
      <c r="A23" s="77" t="s">
        <v>65</v>
      </c>
      <c r="B23" s="61">
        <v>0</v>
      </c>
      <c r="C23" s="61">
        <v>0</v>
      </c>
    </row>
    <row r="24" spans="1:3" ht="25.5">
      <c r="A24" s="77" t="s">
        <v>66</v>
      </c>
      <c r="B24" s="61">
        <v>0</v>
      </c>
      <c r="C24" s="61">
        <v>0</v>
      </c>
    </row>
    <row r="25" spans="1:3" ht="18">
      <c r="A25" s="76" t="s">
        <v>69</v>
      </c>
      <c r="B25" s="60">
        <f>SUM(B26:B27)</f>
        <v>11592</v>
      </c>
      <c r="C25" s="60">
        <f>SUM(C26:C27)</f>
        <v>11592</v>
      </c>
    </row>
    <row r="26" spans="1:3" ht="18">
      <c r="A26" s="77" t="s">
        <v>65</v>
      </c>
      <c r="B26" s="61">
        <v>11592</v>
      </c>
      <c r="C26" s="61">
        <v>11592</v>
      </c>
    </row>
    <row r="27" spans="1:3" ht="25.5">
      <c r="A27" s="77" t="s">
        <v>66</v>
      </c>
      <c r="B27" s="61">
        <v>0</v>
      </c>
      <c r="C27" s="61">
        <v>0</v>
      </c>
    </row>
    <row r="28" spans="1:3" ht="31.5">
      <c r="A28" s="75" t="s">
        <v>70</v>
      </c>
      <c r="B28" s="59">
        <v>0</v>
      </c>
      <c r="C28" s="59">
        <v>0</v>
      </c>
    </row>
    <row r="29" spans="1:3" ht="18">
      <c r="A29" s="78" t="s">
        <v>71</v>
      </c>
      <c r="B29" s="59">
        <f>SUM(B8,B11,B12,B28,B4,B7)</f>
        <v>328292</v>
      </c>
      <c r="C29" s="59">
        <f>SUM(C8,C11,C12,C28,C4,C7)</f>
        <v>328292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11"/>
  <sheetViews>
    <sheetView zoomScalePageLayoutView="0" workbookViewId="0" topLeftCell="A1">
      <selection activeCell="E156" sqref="E156"/>
    </sheetView>
  </sheetViews>
  <sheetFormatPr defaultColWidth="9.140625" defaultRowHeight="15"/>
  <cols>
    <col min="1" max="1" width="54.7109375" style="111" customWidth="1"/>
    <col min="2" max="2" width="5.7109375" style="15" customWidth="1"/>
    <col min="3" max="3" width="12.7109375" style="40" customWidth="1"/>
    <col min="4" max="5" width="12.7109375" style="15" customWidth="1"/>
    <col min="6" max="16384" width="9.140625" style="15" customWidth="1"/>
  </cols>
  <sheetData>
    <row r="1" spans="1:5" ht="15.75" customHeight="1">
      <c r="A1" s="363" t="s">
        <v>508</v>
      </c>
      <c r="B1" s="363"/>
      <c r="C1" s="363"/>
      <c r="D1" s="363"/>
      <c r="E1" s="363"/>
    </row>
    <row r="2" spans="1:5" ht="15.75">
      <c r="A2" s="334" t="s">
        <v>482</v>
      </c>
      <c r="B2" s="334"/>
      <c r="C2" s="334"/>
      <c r="D2" s="334"/>
      <c r="E2" s="334"/>
    </row>
    <row r="3" spans="1:3" ht="15.75">
      <c r="A3" s="109"/>
      <c r="B3" s="44"/>
      <c r="C3" s="44"/>
    </row>
    <row r="4" spans="1:5" s="10" customFormat="1" ht="31.5">
      <c r="A4" s="99" t="s">
        <v>9</v>
      </c>
      <c r="B4" s="16" t="s">
        <v>126</v>
      </c>
      <c r="C4" s="39" t="s">
        <v>4</v>
      </c>
      <c r="D4" s="39" t="s">
        <v>543</v>
      </c>
      <c r="E4" s="39" t="s">
        <v>544</v>
      </c>
    </row>
    <row r="5" spans="1:5" s="10" customFormat="1" ht="16.5">
      <c r="A5" s="67" t="s">
        <v>79</v>
      </c>
      <c r="B5" s="102"/>
      <c r="C5" s="80"/>
      <c r="D5" s="80"/>
      <c r="E5" s="80"/>
    </row>
    <row r="6" spans="1:5" s="10" customFormat="1" ht="18" customHeight="1">
      <c r="A6" s="66" t="s">
        <v>251</v>
      </c>
      <c r="B6" s="16"/>
      <c r="C6" s="80"/>
      <c r="D6" s="80"/>
      <c r="E6" s="80"/>
    </row>
    <row r="7" spans="1:5" s="10" customFormat="1" ht="15.75" hidden="1">
      <c r="A7" s="84" t="s">
        <v>135</v>
      </c>
      <c r="B7" s="16">
        <v>2</v>
      </c>
      <c r="C7" s="80"/>
      <c r="D7" s="80"/>
      <c r="E7" s="80"/>
    </row>
    <row r="8" spans="1:5" s="10" customFormat="1" ht="15.75">
      <c r="A8" s="84" t="s">
        <v>136</v>
      </c>
      <c r="B8" s="16">
        <v>2</v>
      </c>
      <c r="C8" s="80">
        <v>1043640</v>
      </c>
      <c r="D8" s="80">
        <v>1043640</v>
      </c>
      <c r="E8" s="80">
        <v>1043640</v>
      </c>
    </row>
    <row r="9" spans="1:5" s="10" customFormat="1" ht="15.75">
      <c r="A9" s="84" t="s">
        <v>137</v>
      </c>
      <c r="B9" s="16">
        <v>2</v>
      </c>
      <c r="C9" s="80">
        <v>1472000</v>
      </c>
      <c r="D9" s="80">
        <v>1472000</v>
      </c>
      <c r="E9" s="80">
        <v>1472000</v>
      </c>
    </row>
    <row r="10" spans="1:5" s="10" customFormat="1" ht="15.75">
      <c r="A10" s="84" t="s">
        <v>138</v>
      </c>
      <c r="B10" s="16">
        <v>2</v>
      </c>
      <c r="C10" s="80">
        <v>136758</v>
      </c>
      <c r="D10" s="80">
        <v>136758</v>
      </c>
      <c r="E10" s="80">
        <v>136758</v>
      </c>
    </row>
    <row r="11" spans="1:5" s="10" customFormat="1" ht="15.75">
      <c r="A11" s="84" t="s">
        <v>139</v>
      </c>
      <c r="B11" s="16">
        <v>2</v>
      </c>
      <c r="C11" s="80">
        <v>279210</v>
      </c>
      <c r="D11" s="80">
        <v>279210</v>
      </c>
      <c r="E11" s="80">
        <v>279210</v>
      </c>
    </row>
    <row r="12" spans="1:5" s="10" customFormat="1" ht="15.75">
      <c r="A12" s="84" t="s">
        <v>253</v>
      </c>
      <c r="B12" s="16">
        <v>2</v>
      </c>
      <c r="C12" s="80">
        <v>5000000</v>
      </c>
      <c r="D12" s="80">
        <v>5000000</v>
      </c>
      <c r="E12" s="80">
        <v>5000000</v>
      </c>
    </row>
    <row r="13" spans="1:5" s="10" customFormat="1" ht="31.5" hidden="1">
      <c r="A13" s="84" t="s">
        <v>254</v>
      </c>
      <c r="B13" s="16">
        <v>2</v>
      </c>
      <c r="C13" s="80"/>
      <c r="D13" s="80"/>
      <c r="E13" s="80"/>
    </row>
    <row r="14" spans="1:5" s="10" customFormat="1" ht="15.75">
      <c r="A14" s="110" t="s">
        <v>454</v>
      </c>
      <c r="B14" s="16">
        <v>2</v>
      </c>
      <c r="C14" s="80">
        <v>-51477</v>
      </c>
      <c r="D14" s="80">
        <v>-51477</v>
      </c>
      <c r="E14" s="80">
        <v>-51477</v>
      </c>
    </row>
    <row r="15" spans="1:5" s="10" customFormat="1" ht="15.75" hidden="1">
      <c r="A15" s="84" t="s">
        <v>272</v>
      </c>
      <c r="B15" s="16">
        <v>2</v>
      </c>
      <c r="C15" s="80"/>
      <c r="D15" s="80"/>
      <c r="E15" s="80"/>
    </row>
    <row r="16" spans="1:5" s="10" customFormat="1" ht="15.75">
      <c r="A16" s="84" t="s">
        <v>546</v>
      </c>
      <c r="B16" s="16">
        <v>2</v>
      </c>
      <c r="C16" s="80"/>
      <c r="D16" s="80">
        <v>1000000</v>
      </c>
      <c r="E16" s="80">
        <v>1000000</v>
      </c>
    </row>
    <row r="17" spans="1:5" s="10" customFormat="1" ht="15.75" hidden="1">
      <c r="A17" s="84" t="s">
        <v>271</v>
      </c>
      <c r="B17" s="16">
        <v>2</v>
      </c>
      <c r="C17" s="80"/>
      <c r="D17" s="80"/>
      <c r="E17" s="80"/>
    </row>
    <row r="18" spans="1:5" s="10" customFormat="1" ht="31.5">
      <c r="A18" s="107" t="s">
        <v>252</v>
      </c>
      <c r="B18" s="16"/>
      <c r="C18" s="80">
        <f>SUM(C7:C17)</f>
        <v>7880131</v>
      </c>
      <c r="D18" s="80">
        <f>SUM(D7:D17)</f>
        <v>8880131</v>
      </c>
      <c r="E18" s="80">
        <f>SUM(E7:E17)</f>
        <v>8880131</v>
      </c>
    </row>
    <row r="19" spans="1:5" s="10" customFormat="1" ht="15.75" hidden="1">
      <c r="A19" s="84" t="s">
        <v>256</v>
      </c>
      <c r="B19" s="16">
        <v>2</v>
      </c>
      <c r="C19" s="80"/>
      <c r="D19" s="80"/>
      <c r="E19" s="80"/>
    </row>
    <row r="20" spans="1:5" s="10" customFormat="1" ht="15.75" hidden="1">
      <c r="A20" s="84" t="s">
        <v>257</v>
      </c>
      <c r="B20" s="16">
        <v>2</v>
      </c>
      <c r="C20" s="80"/>
      <c r="D20" s="80"/>
      <c r="E20" s="80"/>
    </row>
    <row r="21" spans="1:5" s="10" customFormat="1" ht="31.5" hidden="1">
      <c r="A21" s="107" t="s">
        <v>255</v>
      </c>
      <c r="B21" s="16"/>
      <c r="C21" s="80">
        <f>SUM(C19:C20)</f>
        <v>0</v>
      </c>
      <c r="D21" s="80">
        <f>SUM(D19:D20)</f>
        <v>0</v>
      </c>
      <c r="E21" s="80">
        <f>SUM(E19:E20)</f>
        <v>0</v>
      </c>
    </row>
    <row r="22" spans="1:5" s="10" customFormat="1" ht="15.75" hidden="1">
      <c r="A22" s="84" t="s">
        <v>258</v>
      </c>
      <c r="B22" s="16">
        <v>2</v>
      </c>
      <c r="C22" s="80"/>
      <c r="D22" s="80"/>
      <c r="E22" s="80"/>
    </row>
    <row r="23" spans="1:5" s="10" customFormat="1" ht="15.75" hidden="1">
      <c r="A23" s="84" t="s">
        <v>259</v>
      </c>
      <c r="B23" s="16">
        <v>2</v>
      </c>
      <c r="C23" s="121"/>
      <c r="D23" s="121"/>
      <c r="E23" s="121"/>
    </row>
    <row r="24" spans="1:5" s="10" customFormat="1" ht="15.75" hidden="1">
      <c r="A24" s="110" t="s">
        <v>454</v>
      </c>
      <c r="B24" s="16">
        <v>2</v>
      </c>
      <c r="C24" s="80"/>
      <c r="D24" s="80"/>
      <c r="E24" s="80"/>
    </row>
    <row r="25" spans="1:5" s="10" customFormat="1" ht="15.75">
      <c r="A25" s="84" t="s">
        <v>262</v>
      </c>
      <c r="B25" s="16">
        <v>2</v>
      </c>
      <c r="C25" s="80">
        <v>221440</v>
      </c>
      <c r="D25" s="80">
        <v>221440</v>
      </c>
      <c r="E25" s="80">
        <v>221440</v>
      </c>
    </row>
    <row r="26" spans="1:5" s="10" customFormat="1" ht="15.75" hidden="1">
      <c r="A26" s="84" t="s">
        <v>263</v>
      </c>
      <c r="B26" s="16">
        <v>2</v>
      </c>
      <c r="C26" s="121"/>
      <c r="D26" s="121"/>
      <c r="E26" s="121"/>
    </row>
    <row r="27" spans="1:5" s="10" customFormat="1" ht="31.5">
      <c r="A27" s="84" t="s">
        <v>455</v>
      </c>
      <c r="B27" s="16">
        <v>2</v>
      </c>
      <c r="C27" s="80">
        <v>556000</v>
      </c>
      <c r="D27" s="80">
        <v>556000</v>
      </c>
      <c r="E27" s="80">
        <v>556000</v>
      </c>
    </row>
    <row r="28" spans="1:5" s="10" customFormat="1" ht="15.75" hidden="1">
      <c r="A28" s="84" t="s">
        <v>260</v>
      </c>
      <c r="B28" s="16">
        <v>2</v>
      </c>
      <c r="C28" s="121"/>
      <c r="D28" s="121"/>
      <c r="E28" s="121"/>
    </row>
    <row r="29" spans="1:5" s="10" customFormat="1" ht="15.75">
      <c r="A29" s="84" t="s">
        <v>473</v>
      </c>
      <c r="B29" s="16">
        <v>2</v>
      </c>
      <c r="C29" s="121"/>
      <c r="D29" s="121">
        <v>32490</v>
      </c>
      <c r="E29" s="121">
        <v>32490</v>
      </c>
    </row>
    <row r="30" spans="1:5" s="10" customFormat="1" ht="47.25">
      <c r="A30" s="107" t="s">
        <v>261</v>
      </c>
      <c r="B30" s="16"/>
      <c r="C30" s="80">
        <f>SUM(C22:C29)</f>
        <v>777440</v>
      </c>
      <c r="D30" s="80">
        <f>SUM(D22:D29)</f>
        <v>809930</v>
      </c>
      <c r="E30" s="80">
        <f>SUM(E22:E29)</f>
        <v>809930</v>
      </c>
    </row>
    <row r="31" spans="1:5" s="10" customFormat="1" ht="47.25">
      <c r="A31" s="84" t="s">
        <v>264</v>
      </c>
      <c r="B31" s="16">
        <v>2</v>
      </c>
      <c r="C31" s="80">
        <v>1200000</v>
      </c>
      <c r="D31" s="80">
        <v>1200000</v>
      </c>
      <c r="E31" s="80">
        <v>1200000</v>
      </c>
    </row>
    <row r="32" spans="1:5" s="10" customFormat="1" ht="31.5">
      <c r="A32" s="107" t="s">
        <v>265</v>
      </c>
      <c r="B32" s="16"/>
      <c r="C32" s="80">
        <f>SUM(C31)</f>
        <v>1200000</v>
      </c>
      <c r="D32" s="80">
        <f>SUM(D31)</f>
        <v>1200000</v>
      </c>
      <c r="E32" s="80">
        <f>SUM(E31)</f>
        <v>1200000</v>
      </c>
    </row>
    <row r="33" spans="1:5" s="10" customFormat="1" ht="15.75" hidden="1">
      <c r="A33" s="84" t="s">
        <v>266</v>
      </c>
      <c r="B33" s="16">
        <v>2</v>
      </c>
      <c r="C33" s="121"/>
      <c r="D33" s="121"/>
      <c r="E33" s="121"/>
    </row>
    <row r="34" spans="1:5" s="10" customFormat="1" ht="15.75">
      <c r="A34" s="62" t="s">
        <v>542</v>
      </c>
      <c r="B34" s="16">
        <v>2</v>
      </c>
      <c r="C34" s="121"/>
      <c r="D34" s="121">
        <v>194000</v>
      </c>
      <c r="E34" s="121">
        <v>194000</v>
      </c>
    </row>
    <row r="35" spans="1:5" s="10" customFormat="1" ht="15.75" hidden="1">
      <c r="A35" s="84" t="s">
        <v>267</v>
      </c>
      <c r="B35" s="16">
        <v>2</v>
      </c>
      <c r="C35" s="121"/>
      <c r="D35" s="121"/>
      <c r="E35" s="121"/>
    </row>
    <row r="36" spans="1:5" s="10" customFormat="1" ht="31.5" hidden="1">
      <c r="A36" s="84" t="s">
        <v>268</v>
      </c>
      <c r="B36" s="16">
        <v>2</v>
      </c>
      <c r="C36" s="121"/>
      <c r="D36" s="121"/>
      <c r="E36" s="121"/>
    </row>
    <row r="37" spans="1:5" s="10" customFormat="1" ht="15.75" hidden="1">
      <c r="A37" s="84" t="s">
        <v>269</v>
      </c>
      <c r="B37" s="16">
        <v>2</v>
      </c>
      <c r="C37" s="121"/>
      <c r="D37" s="121"/>
      <c r="E37" s="121"/>
    </row>
    <row r="38" spans="1:5" s="10" customFormat="1" ht="15.75" hidden="1">
      <c r="A38" s="84" t="s">
        <v>270</v>
      </c>
      <c r="B38" s="16">
        <v>2</v>
      </c>
      <c r="C38" s="121"/>
      <c r="D38" s="121"/>
      <c r="E38" s="121"/>
    </row>
    <row r="39" spans="1:5" s="10" customFormat="1" ht="15.75" hidden="1">
      <c r="A39" s="84" t="s">
        <v>469</v>
      </c>
      <c r="B39" s="16">
        <v>2</v>
      </c>
      <c r="C39" s="121"/>
      <c r="D39" s="121"/>
      <c r="E39" s="121"/>
    </row>
    <row r="40" spans="1:5" s="10" customFormat="1" ht="15.75" hidden="1">
      <c r="A40" s="84" t="s">
        <v>271</v>
      </c>
      <c r="B40" s="16">
        <v>2</v>
      </c>
      <c r="C40" s="121"/>
      <c r="D40" s="121"/>
      <c r="E40" s="121"/>
    </row>
    <row r="41" spans="1:5" s="10" customFormat="1" ht="15.75" hidden="1">
      <c r="A41" s="84" t="s">
        <v>411</v>
      </c>
      <c r="B41" s="16">
        <v>2</v>
      </c>
      <c r="C41" s="121"/>
      <c r="D41" s="121"/>
      <c r="E41" s="121"/>
    </row>
    <row r="42" spans="1:5" s="10" customFormat="1" ht="15.75" hidden="1">
      <c r="A42" s="84" t="s">
        <v>456</v>
      </c>
      <c r="B42" s="16">
        <v>2</v>
      </c>
      <c r="C42" s="121"/>
      <c r="D42" s="121"/>
      <c r="E42" s="121"/>
    </row>
    <row r="43" spans="1:5" s="10" customFormat="1" ht="15.75">
      <c r="A43" s="84" t="s">
        <v>457</v>
      </c>
      <c r="B43" s="16">
        <v>2</v>
      </c>
      <c r="C43" s="121"/>
      <c r="D43" s="121">
        <v>284480</v>
      </c>
      <c r="E43" s="121">
        <v>284480</v>
      </c>
    </row>
    <row r="44" spans="1:5" s="10" customFormat="1" ht="15.75" hidden="1">
      <c r="A44" s="84" t="s">
        <v>272</v>
      </c>
      <c r="B44" s="16">
        <v>2</v>
      </c>
      <c r="C44" s="121"/>
      <c r="D44" s="121"/>
      <c r="E44" s="121"/>
    </row>
    <row r="45" spans="1:5" s="10" customFormat="1" ht="31.5">
      <c r="A45" s="84" t="s">
        <v>530</v>
      </c>
      <c r="B45" s="16">
        <v>2</v>
      </c>
      <c r="C45" s="121"/>
      <c r="D45" s="121">
        <v>882500</v>
      </c>
      <c r="E45" s="121">
        <v>882500</v>
      </c>
    </row>
    <row r="46" spans="1:5" s="10" customFormat="1" ht="31.5">
      <c r="A46" s="107" t="s">
        <v>412</v>
      </c>
      <c r="B46" s="16"/>
      <c r="C46" s="80">
        <f>SUM(C33:C45)</f>
        <v>0</v>
      </c>
      <c r="D46" s="80">
        <f>SUM(D33:D45)</f>
        <v>1360980</v>
      </c>
      <c r="E46" s="80">
        <f>SUM(E33:E45)</f>
        <v>1360980</v>
      </c>
    </row>
    <row r="47" spans="1:5" s="10" customFormat="1" ht="15.75" hidden="1">
      <c r="A47" s="84"/>
      <c r="B47" s="16"/>
      <c r="C47" s="121"/>
      <c r="D47" s="121"/>
      <c r="E47" s="121"/>
    </row>
    <row r="48" spans="1:5" s="10" customFormat="1" ht="15.75" hidden="1">
      <c r="A48" s="107" t="s">
        <v>413</v>
      </c>
      <c r="B48" s="16"/>
      <c r="C48" s="121">
        <f>SUM(C47)</f>
        <v>0</v>
      </c>
      <c r="D48" s="121">
        <f>SUM(D47)</f>
        <v>0</v>
      </c>
      <c r="E48" s="121">
        <f>SUM(E47)</f>
        <v>0</v>
      </c>
    </row>
    <row r="49" spans="1:5" s="10" customFormat="1" ht="15.75" hidden="1">
      <c r="A49" s="62"/>
      <c r="B49" s="16"/>
      <c r="C49" s="121"/>
      <c r="D49" s="121"/>
      <c r="E49" s="121"/>
    </row>
    <row r="50" spans="1:5" s="10" customFormat="1" ht="15.75" hidden="1">
      <c r="A50" s="62" t="s">
        <v>274</v>
      </c>
      <c r="B50" s="16"/>
      <c r="C50" s="121"/>
      <c r="D50" s="121"/>
      <c r="E50" s="121"/>
    </row>
    <row r="51" spans="1:5" s="10" customFormat="1" ht="15.75" hidden="1">
      <c r="A51" s="62"/>
      <c r="B51" s="16"/>
      <c r="C51" s="121"/>
      <c r="D51" s="121"/>
      <c r="E51" s="121"/>
    </row>
    <row r="52" spans="1:5" s="10" customFormat="1" ht="31.5" hidden="1">
      <c r="A52" s="62" t="s">
        <v>277</v>
      </c>
      <c r="B52" s="16"/>
      <c r="C52" s="121"/>
      <c r="D52" s="121"/>
      <c r="E52" s="121"/>
    </row>
    <row r="53" spans="1:5" s="10" customFormat="1" ht="15.75" hidden="1">
      <c r="A53" s="62"/>
      <c r="B53" s="16"/>
      <c r="C53" s="121"/>
      <c r="D53" s="121"/>
      <c r="E53" s="121"/>
    </row>
    <row r="54" spans="1:5" s="10" customFormat="1" ht="31.5" hidden="1">
      <c r="A54" s="62" t="s">
        <v>276</v>
      </c>
      <c r="B54" s="16"/>
      <c r="C54" s="121"/>
      <c r="D54" s="121"/>
      <c r="E54" s="121"/>
    </row>
    <row r="55" spans="1:5" s="10" customFormat="1" ht="15.75" hidden="1">
      <c r="A55" s="62"/>
      <c r="B55" s="16"/>
      <c r="C55" s="121"/>
      <c r="D55" s="121"/>
      <c r="E55" s="121"/>
    </row>
    <row r="56" spans="1:5" s="10" customFormat="1" ht="31.5" hidden="1">
      <c r="A56" s="62" t="s">
        <v>275</v>
      </c>
      <c r="B56" s="16"/>
      <c r="C56" s="121"/>
      <c r="D56" s="121"/>
      <c r="E56" s="121"/>
    </row>
    <row r="57" spans="1:5" s="10" customFormat="1" ht="15.75">
      <c r="A57" s="84" t="s">
        <v>467</v>
      </c>
      <c r="B57" s="16">
        <v>2</v>
      </c>
      <c r="C57" s="121"/>
      <c r="D57" s="121">
        <v>13000</v>
      </c>
      <c r="E57" s="121">
        <v>13000</v>
      </c>
    </row>
    <row r="58" spans="1:5" s="10" customFormat="1" ht="15.75" hidden="1">
      <c r="A58" s="84"/>
      <c r="B58" s="16"/>
      <c r="C58" s="121"/>
      <c r="D58" s="121"/>
      <c r="E58" s="121"/>
    </row>
    <row r="59" spans="1:5" s="10" customFormat="1" ht="15.75" hidden="1">
      <c r="A59" s="84"/>
      <c r="B59" s="16"/>
      <c r="C59" s="121"/>
      <c r="D59" s="121"/>
      <c r="E59" s="121"/>
    </row>
    <row r="60" spans="1:5" s="10" customFormat="1" ht="15.75" hidden="1">
      <c r="A60" s="84" t="s">
        <v>468</v>
      </c>
      <c r="B60" s="16">
        <v>2</v>
      </c>
      <c r="C60" s="121"/>
      <c r="D60" s="121"/>
      <c r="E60" s="121"/>
    </row>
    <row r="61" spans="1:5" s="10" customFormat="1" ht="15.75">
      <c r="A61" s="106" t="s">
        <v>448</v>
      </c>
      <c r="B61" s="97"/>
      <c r="C61" s="80">
        <f>SUM(C57:C60)</f>
        <v>0</v>
      </c>
      <c r="D61" s="80">
        <f>SUM(D57:D60)</f>
        <v>13000</v>
      </c>
      <c r="E61" s="80">
        <f>SUM(E57:E60)</f>
        <v>13000</v>
      </c>
    </row>
    <row r="62" spans="1:5" s="10" customFormat="1" ht="15.75" hidden="1">
      <c r="A62" s="84" t="s">
        <v>140</v>
      </c>
      <c r="B62" s="97">
        <v>2</v>
      </c>
      <c r="C62" s="121"/>
      <c r="D62" s="121"/>
      <c r="E62" s="121"/>
    </row>
    <row r="63" spans="1:5" s="10" customFormat="1" ht="15.75" hidden="1">
      <c r="A63" s="84" t="s">
        <v>278</v>
      </c>
      <c r="B63" s="97">
        <v>2</v>
      </c>
      <c r="C63" s="121"/>
      <c r="D63" s="121"/>
      <c r="E63" s="121"/>
    </row>
    <row r="64" spans="1:5" s="10" customFormat="1" ht="15.75" hidden="1">
      <c r="A64" s="84" t="s">
        <v>141</v>
      </c>
      <c r="B64" s="97">
        <v>2</v>
      </c>
      <c r="C64" s="121"/>
      <c r="D64" s="121"/>
      <c r="E64" s="121"/>
    </row>
    <row r="65" spans="1:5" s="10" customFormat="1" ht="15.75" hidden="1">
      <c r="A65" s="106" t="s">
        <v>143</v>
      </c>
      <c r="B65" s="97"/>
      <c r="C65" s="121">
        <f>SUM(C62:C64)</f>
        <v>0</v>
      </c>
      <c r="D65" s="121">
        <f>SUM(D62:D64)</f>
        <v>0</v>
      </c>
      <c r="E65" s="121">
        <f>SUM(E62:E64)</f>
        <v>0</v>
      </c>
    </row>
    <row r="66" spans="1:5" s="10" customFormat="1" ht="31.5">
      <c r="A66" s="84" t="s">
        <v>523</v>
      </c>
      <c r="B66" s="97">
        <v>2</v>
      </c>
      <c r="C66" s="80">
        <v>824742</v>
      </c>
      <c r="D66" s="80">
        <v>824742</v>
      </c>
      <c r="E66" s="80">
        <v>660531</v>
      </c>
    </row>
    <row r="67" spans="1:5" s="10" customFormat="1" ht="15.75" hidden="1">
      <c r="A67" s="84" t="s">
        <v>480</v>
      </c>
      <c r="B67" s="97">
        <v>3</v>
      </c>
      <c r="C67" s="121"/>
      <c r="D67" s="121"/>
      <c r="E67" s="121"/>
    </row>
    <row r="68" spans="1:5" s="10" customFormat="1" ht="15.75" hidden="1">
      <c r="A68" s="84" t="s">
        <v>480</v>
      </c>
      <c r="B68" s="97">
        <v>4</v>
      </c>
      <c r="C68" s="121"/>
      <c r="D68" s="121"/>
      <c r="E68" s="121"/>
    </row>
    <row r="69" spans="1:5" s="10" customFormat="1" ht="15.75" hidden="1">
      <c r="A69" s="84" t="s">
        <v>480</v>
      </c>
      <c r="B69" s="97">
        <v>5</v>
      </c>
      <c r="C69" s="121"/>
      <c r="D69" s="121"/>
      <c r="E69" s="121"/>
    </row>
    <row r="70" spans="1:5" s="10" customFormat="1" ht="15.75">
      <c r="A70" s="84" t="s">
        <v>480</v>
      </c>
      <c r="B70" s="97">
        <v>2</v>
      </c>
      <c r="C70" s="121"/>
      <c r="D70" s="80">
        <v>1314188</v>
      </c>
      <c r="E70" s="80">
        <v>1314188</v>
      </c>
    </row>
    <row r="71" spans="1:5" s="10" customFormat="1" ht="15.75">
      <c r="A71" s="106" t="s">
        <v>144</v>
      </c>
      <c r="B71" s="97"/>
      <c r="C71" s="80">
        <f>SUM(C66:C70)</f>
        <v>824742</v>
      </c>
      <c r="D71" s="80">
        <f>SUM(D66:D70)</f>
        <v>2138930</v>
      </c>
      <c r="E71" s="80">
        <f>SUM(E66:E70)</f>
        <v>1974719</v>
      </c>
    </row>
    <row r="72" spans="1:5" s="10" customFormat="1" ht="15.75" hidden="1">
      <c r="A72" s="84" t="s">
        <v>115</v>
      </c>
      <c r="B72" s="16">
        <v>2</v>
      </c>
      <c r="C72" s="121"/>
      <c r="D72" s="121"/>
      <c r="E72" s="121"/>
    </row>
    <row r="73" spans="1:5" s="10" customFormat="1" ht="15.75" hidden="1">
      <c r="A73" s="84" t="s">
        <v>427</v>
      </c>
      <c r="B73" s="99">
        <v>2</v>
      </c>
      <c r="C73" s="121"/>
      <c r="D73" s="121"/>
      <c r="E73" s="121"/>
    </row>
    <row r="74" spans="1:5" s="10" customFormat="1" ht="15.75">
      <c r="A74" s="84" t="s">
        <v>509</v>
      </c>
      <c r="B74" s="99">
        <v>2</v>
      </c>
      <c r="C74" s="80">
        <v>7120</v>
      </c>
      <c r="D74" s="80">
        <v>3584</v>
      </c>
      <c r="E74" s="80">
        <v>3584</v>
      </c>
    </row>
    <row r="75" spans="1:5" s="10" customFormat="1" ht="15.75" hidden="1">
      <c r="A75" s="84" t="s">
        <v>428</v>
      </c>
      <c r="B75" s="99">
        <v>2</v>
      </c>
      <c r="C75" s="80"/>
      <c r="D75" s="80"/>
      <c r="E75" s="80"/>
    </row>
    <row r="76" spans="1:5" s="10" customFormat="1" ht="15.75">
      <c r="A76" s="84" t="s">
        <v>510</v>
      </c>
      <c r="B76" s="99">
        <v>2</v>
      </c>
      <c r="C76" s="80">
        <v>3032</v>
      </c>
      <c r="D76" s="80">
        <v>3032</v>
      </c>
      <c r="E76" s="80">
        <v>3032</v>
      </c>
    </row>
    <row r="77" spans="1:5" s="10" customFormat="1" ht="15.75" hidden="1">
      <c r="A77" s="84" t="s">
        <v>429</v>
      </c>
      <c r="B77" s="99">
        <v>2</v>
      </c>
      <c r="C77" s="80"/>
      <c r="D77" s="80"/>
      <c r="E77" s="80"/>
    </row>
    <row r="78" spans="1:5" s="10" customFormat="1" ht="15.75">
      <c r="A78" s="84" t="s">
        <v>436</v>
      </c>
      <c r="B78" s="99">
        <v>2</v>
      </c>
      <c r="C78" s="80">
        <v>21122</v>
      </c>
      <c r="D78" s="80">
        <v>21122</v>
      </c>
      <c r="E78" s="80">
        <v>21122</v>
      </c>
    </row>
    <row r="79" spans="1:5" s="10" customFormat="1" ht="15.75" hidden="1">
      <c r="A79" s="84" t="s">
        <v>104</v>
      </c>
      <c r="B79" s="16"/>
      <c r="C79" s="80"/>
      <c r="D79" s="80"/>
      <c r="E79" s="80"/>
    </row>
    <row r="80" spans="1:5" s="10" customFormat="1" ht="15.75" hidden="1">
      <c r="A80" s="84" t="s">
        <v>104</v>
      </c>
      <c r="B80" s="16"/>
      <c r="C80" s="121"/>
      <c r="D80" s="121"/>
      <c r="E80" s="121"/>
    </row>
    <row r="81" spans="1:5" s="10" customFormat="1" ht="31.5">
      <c r="A81" s="106" t="s">
        <v>145</v>
      </c>
      <c r="B81" s="16"/>
      <c r="C81" s="80">
        <f>SUM(C72:C80)</f>
        <v>31274</v>
      </c>
      <c r="D81" s="80">
        <f>SUM(D72:D80)</f>
        <v>27738</v>
      </c>
      <c r="E81" s="80">
        <f>SUM(E72:E80)</f>
        <v>27738</v>
      </c>
    </row>
    <row r="82" spans="1:5" s="10" customFormat="1" ht="15.75" hidden="1">
      <c r="A82" s="84" t="s">
        <v>437</v>
      </c>
      <c r="B82" s="99">
        <v>2</v>
      </c>
      <c r="C82" s="121"/>
      <c r="D82" s="121"/>
      <c r="E82" s="121"/>
    </row>
    <row r="83" spans="1:5" s="10" customFormat="1" ht="15.75" hidden="1">
      <c r="A83" s="84" t="s">
        <v>438</v>
      </c>
      <c r="B83" s="99">
        <v>2</v>
      </c>
      <c r="C83" s="121"/>
      <c r="D83" s="121"/>
      <c r="E83" s="121"/>
    </row>
    <row r="84" spans="1:5" s="10" customFormat="1" ht="15.75" hidden="1">
      <c r="A84" s="84" t="s">
        <v>439</v>
      </c>
      <c r="B84" s="99">
        <v>2</v>
      </c>
      <c r="C84" s="121"/>
      <c r="D84" s="121"/>
      <c r="E84" s="121"/>
    </row>
    <row r="85" spans="1:5" s="10" customFormat="1" ht="15.75" hidden="1">
      <c r="A85" s="84" t="s">
        <v>440</v>
      </c>
      <c r="B85" s="99">
        <v>2</v>
      </c>
      <c r="C85" s="121"/>
      <c r="D85" s="121"/>
      <c r="E85" s="121"/>
    </row>
    <row r="86" spans="1:5" s="10" customFormat="1" ht="15.75" hidden="1">
      <c r="A86" s="84" t="s">
        <v>441</v>
      </c>
      <c r="B86" s="99">
        <v>2</v>
      </c>
      <c r="C86" s="121"/>
      <c r="D86" s="121"/>
      <c r="E86" s="121"/>
    </row>
    <row r="87" spans="1:5" s="10" customFormat="1" ht="15.75" hidden="1">
      <c r="A87" s="84" t="s">
        <v>442</v>
      </c>
      <c r="B87" s="99">
        <v>2</v>
      </c>
      <c r="C87" s="121"/>
      <c r="D87" s="121"/>
      <c r="E87" s="121"/>
    </row>
    <row r="88" spans="1:5" s="10" customFormat="1" ht="15.75" hidden="1">
      <c r="A88" s="84" t="s">
        <v>443</v>
      </c>
      <c r="B88" s="16">
        <v>2</v>
      </c>
      <c r="C88" s="121"/>
      <c r="D88" s="121"/>
      <c r="E88" s="121"/>
    </row>
    <row r="89" spans="1:5" s="10" customFormat="1" ht="15.75" hidden="1">
      <c r="A89" s="84" t="s">
        <v>444</v>
      </c>
      <c r="B89" s="16">
        <v>2</v>
      </c>
      <c r="C89" s="121"/>
      <c r="D89" s="121"/>
      <c r="E89" s="121"/>
    </row>
    <row r="90" spans="1:5" s="10" customFormat="1" ht="15.75" hidden="1">
      <c r="A90" s="84" t="s">
        <v>104</v>
      </c>
      <c r="B90" s="16"/>
      <c r="C90" s="121"/>
      <c r="D90" s="121"/>
      <c r="E90" s="121"/>
    </row>
    <row r="91" spans="1:5" s="10" customFormat="1" ht="15.75" hidden="1">
      <c r="A91" s="84" t="s">
        <v>104</v>
      </c>
      <c r="B91" s="16"/>
      <c r="C91" s="121"/>
      <c r="D91" s="121"/>
      <c r="E91" s="121"/>
    </row>
    <row r="92" spans="1:5" s="10" customFormat="1" ht="15.75" hidden="1">
      <c r="A92" s="106" t="s">
        <v>279</v>
      </c>
      <c r="B92" s="16"/>
      <c r="C92" s="121">
        <f>SUM(C82:C91)</f>
        <v>0</v>
      </c>
      <c r="D92" s="121">
        <f>SUM(D82:D91)</f>
        <v>0</v>
      </c>
      <c r="E92" s="121">
        <f>SUM(E82:E91)</f>
        <v>0</v>
      </c>
    </row>
    <row r="93" spans="1:5" s="10" customFormat="1" ht="15.75" hidden="1">
      <c r="A93" s="62"/>
      <c r="B93" s="16"/>
      <c r="C93" s="121"/>
      <c r="D93" s="121"/>
      <c r="E93" s="121"/>
    </row>
    <row r="94" spans="1:5" s="10" customFormat="1" ht="15.75" hidden="1">
      <c r="A94" s="62"/>
      <c r="B94" s="16"/>
      <c r="C94" s="121"/>
      <c r="D94" s="121"/>
      <c r="E94" s="121"/>
    </row>
    <row r="95" spans="1:5" s="10" customFormat="1" ht="31.5">
      <c r="A95" s="107" t="s">
        <v>280</v>
      </c>
      <c r="B95" s="16"/>
      <c r="C95" s="80">
        <f>C61+C65+C71+C81+C92</f>
        <v>856016</v>
      </c>
      <c r="D95" s="80">
        <f>D61+D65+D71+D81+D92</f>
        <v>2179668</v>
      </c>
      <c r="E95" s="80">
        <f>E61+E65+E71+E81+E92</f>
        <v>2015457</v>
      </c>
    </row>
    <row r="96" spans="1:5" s="10" customFormat="1" ht="31.5">
      <c r="A96" s="42" t="s">
        <v>251</v>
      </c>
      <c r="B96" s="99"/>
      <c r="C96" s="81">
        <f>SUM(C97:C97:C99)</f>
        <v>10713587</v>
      </c>
      <c r="D96" s="81">
        <f>SUM(D97:D97:D99)</f>
        <v>14430709</v>
      </c>
      <c r="E96" s="81">
        <f>SUM(E97:E97:E99)</f>
        <v>14266498</v>
      </c>
    </row>
    <row r="97" spans="1:5" s="10" customFormat="1" ht="15.75">
      <c r="A97" s="84" t="s">
        <v>373</v>
      </c>
      <c r="B97" s="97">
        <v>1</v>
      </c>
      <c r="C97" s="80">
        <f>SUMIF($B$6:$B$96,"1",C$6:C$96)</f>
        <v>0</v>
      </c>
      <c r="D97" s="80">
        <f>SUMIF($B$6:$B$96,"1",D$6:D$96)</f>
        <v>0</v>
      </c>
      <c r="E97" s="80">
        <f>SUMIF($B$6:$B$96,"1",E$6:E$96)</f>
        <v>0</v>
      </c>
    </row>
    <row r="98" spans="1:5" s="10" customFormat="1" ht="15.75">
      <c r="A98" s="84" t="s">
        <v>218</v>
      </c>
      <c r="B98" s="97">
        <v>2</v>
      </c>
      <c r="C98" s="80">
        <f>SUMIF($B$6:$B$96,"2",C$6:C$96)</f>
        <v>10713587</v>
      </c>
      <c r="D98" s="80">
        <f>SUMIF($B$6:$B$96,"2",D$6:D$96)</f>
        <v>14430709</v>
      </c>
      <c r="E98" s="80">
        <f>SUMIF($B$6:$B$96,"2",E$6:E$96)</f>
        <v>14266498</v>
      </c>
    </row>
    <row r="99" spans="1:5" s="10" customFormat="1" ht="15.75">
      <c r="A99" s="84" t="s">
        <v>110</v>
      </c>
      <c r="B99" s="97">
        <v>3</v>
      </c>
      <c r="C99" s="80">
        <f>SUMIF($B$6:$B$96,"3",C$6:C$96)</f>
        <v>0</v>
      </c>
      <c r="D99" s="80">
        <f>SUMIF($B$6:$B$96,"3",D$6:D$96)</f>
        <v>0</v>
      </c>
      <c r="E99" s="80">
        <f>SUMIF($B$6:$B$96,"3",E$6:E$96)</f>
        <v>0</v>
      </c>
    </row>
    <row r="100" spans="1:5" s="10" customFormat="1" ht="31.5" hidden="1">
      <c r="A100" s="66" t="s">
        <v>281</v>
      </c>
      <c r="B100" s="16"/>
      <c r="C100" s="129"/>
      <c r="D100" s="129"/>
      <c r="E100" s="129"/>
    </row>
    <row r="101" spans="1:5" s="10" customFormat="1" ht="15.75" hidden="1">
      <c r="A101" s="84" t="s">
        <v>142</v>
      </c>
      <c r="B101" s="16">
        <v>2</v>
      </c>
      <c r="C101" s="121"/>
      <c r="D101" s="121"/>
      <c r="E101" s="121"/>
    </row>
    <row r="102" spans="1:5" s="10" customFormat="1" ht="15.75" hidden="1">
      <c r="A102" s="84" t="s">
        <v>283</v>
      </c>
      <c r="B102" s="16">
        <v>2</v>
      </c>
      <c r="C102" s="121"/>
      <c r="D102" s="121"/>
      <c r="E102" s="121"/>
    </row>
    <row r="103" spans="1:5" s="10" customFormat="1" ht="31.5" hidden="1">
      <c r="A103" s="84" t="s">
        <v>284</v>
      </c>
      <c r="B103" s="16">
        <v>2</v>
      </c>
      <c r="C103" s="121"/>
      <c r="D103" s="121"/>
      <c r="E103" s="121"/>
    </row>
    <row r="104" spans="1:5" s="10" customFormat="1" ht="31.5" hidden="1">
      <c r="A104" s="84" t="s">
        <v>285</v>
      </c>
      <c r="B104" s="16">
        <v>2</v>
      </c>
      <c r="C104" s="121"/>
      <c r="D104" s="121"/>
      <c r="E104" s="121"/>
    </row>
    <row r="105" spans="1:5" s="10" customFormat="1" ht="31.5" hidden="1">
      <c r="A105" s="84" t="s">
        <v>286</v>
      </c>
      <c r="B105" s="16">
        <v>2</v>
      </c>
      <c r="C105" s="121"/>
      <c r="D105" s="121"/>
      <c r="E105" s="121"/>
    </row>
    <row r="106" spans="1:5" s="10" customFormat="1" ht="31.5" hidden="1">
      <c r="A106" s="84" t="s">
        <v>287</v>
      </c>
      <c r="B106" s="16">
        <v>2</v>
      </c>
      <c r="C106" s="121"/>
      <c r="D106" s="121"/>
      <c r="E106" s="121"/>
    </row>
    <row r="107" spans="1:5" s="10" customFormat="1" ht="15.75" hidden="1">
      <c r="A107" s="106" t="s">
        <v>288</v>
      </c>
      <c r="B107" s="16"/>
      <c r="C107" s="121">
        <f>SUM(C101:C106)</f>
        <v>0</v>
      </c>
      <c r="D107" s="121">
        <f>SUM(D101:D106)</f>
        <v>0</v>
      </c>
      <c r="E107" s="121">
        <f>SUM(E101:E106)</f>
        <v>0</v>
      </c>
    </row>
    <row r="108" spans="1:5" s="10" customFormat="1" ht="15.75" hidden="1">
      <c r="A108" s="84"/>
      <c r="B108" s="16"/>
      <c r="C108" s="121"/>
      <c r="D108" s="121"/>
      <c r="E108" s="121"/>
    </row>
    <row r="109" spans="1:5" s="10" customFormat="1" ht="15.75" hidden="1">
      <c r="A109" s="84"/>
      <c r="B109" s="16"/>
      <c r="C109" s="121"/>
      <c r="D109" s="121"/>
      <c r="E109" s="121"/>
    </row>
    <row r="110" spans="1:5" s="10" customFormat="1" ht="15.75" hidden="1">
      <c r="A110" s="106" t="s">
        <v>289</v>
      </c>
      <c r="B110" s="16"/>
      <c r="C110" s="121">
        <f>SUM(C108:C109)</f>
        <v>0</v>
      </c>
      <c r="D110" s="121">
        <f>SUM(D108:D109)</f>
        <v>0</v>
      </c>
      <c r="E110" s="121">
        <f>SUM(E108:E109)</f>
        <v>0</v>
      </c>
    </row>
    <row r="111" spans="1:5" s="10" customFormat="1" ht="15.75" hidden="1">
      <c r="A111" s="107" t="s">
        <v>290</v>
      </c>
      <c r="B111" s="16"/>
      <c r="C111" s="121">
        <f>C107+C110</f>
        <v>0</v>
      </c>
      <c r="D111" s="121">
        <f>D107+D110</f>
        <v>0</v>
      </c>
      <c r="E111" s="121">
        <f>E107+E110</f>
        <v>0</v>
      </c>
    </row>
    <row r="112" spans="1:5" s="10" customFormat="1" ht="15.75" hidden="1">
      <c r="A112" s="62"/>
      <c r="B112" s="16"/>
      <c r="C112" s="121"/>
      <c r="D112" s="121"/>
      <c r="E112" s="121"/>
    </row>
    <row r="113" spans="1:5" s="10" customFormat="1" ht="31.5" hidden="1">
      <c r="A113" s="62" t="s">
        <v>291</v>
      </c>
      <c r="B113" s="16"/>
      <c r="C113" s="121"/>
      <c r="D113" s="121"/>
      <c r="E113" s="121"/>
    </row>
    <row r="114" spans="1:5" s="10" customFormat="1" ht="15.75" hidden="1">
      <c r="A114" s="62"/>
      <c r="B114" s="16"/>
      <c r="C114" s="121"/>
      <c r="D114" s="121"/>
      <c r="E114" s="121"/>
    </row>
    <row r="115" spans="1:5" s="10" customFormat="1" ht="31.5" hidden="1">
      <c r="A115" s="62" t="s">
        <v>292</v>
      </c>
      <c r="B115" s="16"/>
      <c r="C115" s="121"/>
      <c r="D115" s="121"/>
      <c r="E115" s="121"/>
    </row>
    <row r="116" spans="1:5" s="10" customFormat="1" ht="15.75" hidden="1">
      <c r="A116" s="62"/>
      <c r="B116" s="16"/>
      <c r="C116" s="121"/>
      <c r="D116" s="121"/>
      <c r="E116" s="121"/>
    </row>
    <row r="117" spans="1:5" s="10" customFormat="1" ht="31.5" hidden="1">
      <c r="A117" s="62" t="s">
        <v>293</v>
      </c>
      <c r="B117" s="16"/>
      <c r="C117" s="121"/>
      <c r="D117" s="121"/>
      <c r="E117" s="121"/>
    </row>
    <row r="118" spans="1:5" s="10" customFormat="1" ht="31.5" hidden="1">
      <c r="A118" s="84" t="s">
        <v>459</v>
      </c>
      <c r="B118" s="16">
        <v>2</v>
      </c>
      <c r="C118" s="121"/>
      <c r="D118" s="121"/>
      <c r="E118" s="121"/>
    </row>
    <row r="119" spans="1:5" s="10" customFormat="1" ht="15.75" hidden="1">
      <c r="A119" s="106" t="s">
        <v>460</v>
      </c>
      <c r="B119" s="16"/>
      <c r="C119" s="80">
        <f>SUM(C117:C118)</f>
        <v>0</v>
      </c>
      <c r="D119" s="80">
        <f>SUM(D117:D118)</f>
        <v>0</v>
      </c>
      <c r="E119" s="80">
        <f>SUM(E117:E118)</f>
        <v>0</v>
      </c>
    </row>
    <row r="120" spans="1:5" s="10" customFormat="1" ht="15.75" hidden="1">
      <c r="A120" s="62"/>
      <c r="B120" s="16"/>
      <c r="C120" s="121"/>
      <c r="D120" s="121"/>
      <c r="E120" s="121"/>
    </row>
    <row r="121" spans="1:5" s="10" customFormat="1" ht="31.5" hidden="1">
      <c r="A121" s="106" t="s">
        <v>474</v>
      </c>
      <c r="B121" s="16"/>
      <c r="C121" s="121">
        <f>SUM(C120)</f>
        <v>0</v>
      </c>
      <c r="D121" s="121">
        <f>SUM(D120)</f>
        <v>0</v>
      </c>
      <c r="E121" s="121">
        <f>SUM(E120)</f>
        <v>0</v>
      </c>
    </row>
    <row r="122" spans="1:5" s="10" customFormat="1" ht="15.75" hidden="1">
      <c r="A122" s="106"/>
      <c r="B122" s="16"/>
      <c r="C122" s="121"/>
      <c r="D122" s="121"/>
      <c r="E122" s="121"/>
    </row>
    <row r="123" spans="1:5" s="10" customFormat="1" ht="15.75" hidden="1">
      <c r="A123" s="84"/>
      <c r="B123" s="16"/>
      <c r="C123" s="121"/>
      <c r="D123" s="121"/>
      <c r="E123" s="121"/>
    </row>
    <row r="124" spans="1:5" s="10" customFormat="1" ht="15.75" hidden="1">
      <c r="A124" s="106" t="s">
        <v>144</v>
      </c>
      <c r="B124" s="16"/>
      <c r="C124" s="121">
        <f>SUM(C122:C123)</f>
        <v>0</v>
      </c>
      <c r="D124" s="121">
        <f>SUM(D122:D123)</f>
        <v>0</v>
      </c>
      <c r="E124" s="121">
        <f>SUM(E122:E123)</f>
        <v>0</v>
      </c>
    </row>
    <row r="125" spans="1:5" s="10" customFormat="1" ht="15.75" hidden="1">
      <c r="A125" s="106"/>
      <c r="B125" s="16"/>
      <c r="C125" s="121"/>
      <c r="D125" s="121"/>
      <c r="E125" s="121"/>
    </row>
    <row r="126" spans="1:5" s="10" customFormat="1" ht="15.75" hidden="1">
      <c r="A126" s="120"/>
      <c r="B126" s="16"/>
      <c r="C126" s="121"/>
      <c r="D126" s="121"/>
      <c r="E126" s="121"/>
    </row>
    <row r="127" spans="1:5" s="10" customFormat="1" ht="15.75" hidden="1">
      <c r="A127" s="120"/>
      <c r="B127" s="16"/>
      <c r="C127" s="121"/>
      <c r="D127" s="121"/>
      <c r="E127" s="121"/>
    </row>
    <row r="128" spans="1:5" s="10" customFormat="1" ht="15.75" hidden="1">
      <c r="A128" s="106" t="s">
        <v>145</v>
      </c>
      <c r="B128" s="16"/>
      <c r="C128" s="121">
        <f>SUM(C126:C127)</f>
        <v>0</v>
      </c>
      <c r="D128" s="121">
        <f>SUM(D126:D127)</f>
        <v>0</v>
      </c>
      <c r="E128" s="121">
        <f>SUM(E126:E127)</f>
        <v>0</v>
      </c>
    </row>
    <row r="129" spans="1:5" s="10" customFormat="1" ht="31.5" hidden="1">
      <c r="A129" s="62" t="s">
        <v>294</v>
      </c>
      <c r="B129" s="16"/>
      <c r="C129" s="80">
        <f>C119+C128+C121+C124</f>
        <v>0</v>
      </c>
      <c r="D129" s="80">
        <f>D119+D128+D121+D124</f>
        <v>0</v>
      </c>
      <c r="E129" s="80">
        <f>E119+E128+E121+E124</f>
        <v>0</v>
      </c>
    </row>
    <row r="130" spans="1:5" s="10" customFormat="1" ht="31.5" hidden="1">
      <c r="A130" s="42" t="s">
        <v>281</v>
      </c>
      <c r="B130" s="99"/>
      <c r="C130" s="81">
        <f>SUM(C131:C131:C133)</f>
        <v>0</v>
      </c>
      <c r="D130" s="81">
        <f>SUM(D131:D131:D133)</f>
        <v>0</v>
      </c>
      <c r="E130" s="81">
        <f>SUM(E131:E131:E133)</f>
        <v>0</v>
      </c>
    </row>
    <row r="131" spans="1:5" s="10" customFormat="1" ht="15.75" hidden="1">
      <c r="A131" s="84" t="s">
        <v>373</v>
      </c>
      <c r="B131" s="97">
        <v>1</v>
      </c>
      <c r="C131" s="80">
        <f>SUMIF($B$100:$B$130,"1",C$100:C$130)</f>
        <v>0</v>
      </c>
      <c r="D131" s="80">
        <f>SUMIF($B$100:$B$130,"1",D$100:D$130)</f>
        <v>0</v>
      </c>
      <c r="E131" s="80">
        <f>SUMIF($B$100:$B$130,"1",E$100:E$130)</f>
        <v>0</v>
      </c>
    </row>
    <row r="132" spans="1:5" s="10" customFormat="1" ht="15.75" hidden="1">
      <c r="A132" s="84" t="s">
        <v>218</v>
      </c>
      <c r="B132" s="97">
        <v>2</v>
      </c>
      <c r="C132" s="80">
        <f>SUMIF($B$100:$B$130,"2",C$100:C$130)</f>
        <v>0</v>
      </c>
      <c r="D132" s="80">
        <f>SUMIF($B$100:$B$130,"2",D$100:D$130)</f>
        <v>0</v>
      </c>
      <c r="E132" s="80">
        <f>SUMIF($B$100:$B$130,"2",E$100:E$130)</f>
        <v>0</v>
      </c>
    </row>
    <row r="133" spans="1:5" s="10" customFormat="1" ht="15.75" hidden="1">
      <c r="A133" s="84" t="s">
        <v>110</v>
      </c>
      <c r="B133" s="97">
        <v>3</v>
      </c>
      <c r="C133" s="80">
        <f>SUMIF($B$100:$B$130,"3",C$100:C$130)</f>
        <v>0</v>
      </c>
      <c r="D133" s="80">
        <f>SUMIF($B$100:$B$130,"3",D$100:D$130)</f>
        <v>0</v>
      </c>
      <c r="E133" s="80">
        <f>SUMIF($B$100:$B$130,"3",E$100:E$130)</f>
        <v>0</v>
      </c>
    </row>
    <row r="134" spans="1:5" s="10" customFormat="1" ht="15.75">
      <c r="A134" s="66" t="s">
        <v>296</v>
      </c>
      <c r="B134" s="16"/>
      <c r="C134" s="129"/>
      <c r="D134" s="129"/>
      <c r="E134" s="129"/>
    </row>
    <row r="135" spans="1:5" s="10" customFormat="1" ht="31.5" hidden="1">
      <c r="A135" s="84" t="s">
        <v>298</v>
      </c>
      <c r="B135" s="16">
        <v>2</v>
      </c>
      <c r="C135" s="121"/>
      <c r="D135" s="121"/>
      <c r="E135" s="121"/>
    </row>
    <row r="136" spans="1:5" s="10" customFormat="1" ht="15.75" hidden="1">
      <c r="A136" s="107" t="s">
        <v>297</v>
      </c>
      <c r="B136" s="16"/>
      <c r="C136" s="121">
        <f>SUM(C135)</f>
        <v>0</v>
      </c>
      <c r="D136" s="121">
        <f>SUM(D135)</f>
        <v>0</v>
      </c>
      <c r="E136" s="121">
        <f>SUM(E135)</f>
        <v>0</v>
      </c>
    </row>
    <row r="137" spans="1:5" s="10" customFormat="1" ht="15.75" hidden="1">
      <c r="A137" s="84" t="s">
        <v>102</v>
      </c>
      <c r="B137" s="16">
        <v>3</v>
      </c>
      <c r="C137" s="121"/>
      <c r="D137" s="121"/>
      <c r="E137" s="121"/>
    </row>
    <row r="138" spans="1:5" s="10" customFormat="1" ht="15.75">
      <c r="A138" s="84" t="s">
        <v>101</v>
      </c>
      <c r="B138" s="16">
        <v>3</v>
      </c>
      <c r="C138" s="80">
        <v>227000</v>
      </c>
      <c r="D138" s="80">
        <v>227000</v>
      </c>
      <c r="E138" s="80">
        <v>134167</v>
      </c>
    </row>
    <row r="139" spans="1:5" s="10" customFormat="1" ht="15.75">
      <c r="A139" s="107" t="s">
        <v>299</v>
      </c>
      <c r="B139" s="16"/>
      <c r="C139" s="80">
        <f>SUM(C137:C138)</f>
        <v>227000</v>
      </c>
      <c r="D139" s="80">
        <f>SUM(D137:D138)</f>
        <v>227000</v>
      </c>
      <c r="E139" s="80">
        <f>SUM(E137:E138)</f>
        <v>134167</v>
      </c>
    </row>
    <row r="140" spans="1:5" s="10" customFormat="1" ht="31.5">
      <c r="A140" s="84" t="s">
        <v>300</v>
      </c>
      <c r="B140" s="16">
        <v>3</v>
      </c>
      <c r="C140" s="80">
        <v>1214000</v>
      </c>
      <c r="D140" s="80">
        <v>2060100</v>
      </c>
      <c r="E140" s="80">
        <v>2060100</v>
      </c>
    </row>
    <row r="141" spans="1:5" s="10" customFormat="1" ht="31.5" hidden="1">
      <c r="A141" s="84" t="s">
        <v>301</v>
      </c>
      <c r="B141" s="16">
        <v>3</v>
      </c>
      <c r="C141" s="121"/>
      <c r="D141" s="121"/>
      <c r="E141" s="121"/>
    </row>
    <row r="142" spans="1:5" s="10" customFormat="1" ht="15.75">
      <c r="A142" s="107" t="s">
        <v>302</v>
      </c>
      <c r="B142" s="16"/>
      <c r="C142" s="80">
        <f>SUM(C140:C141)</f>
        <v>1214000</v>
      </c>
      <c r="D142" s="80">
        <f>SUM(D140:D141)</f>
        <v>2060100</v>
      </c>
      <c r="E142" s="80">
        <f>SUM(E140:E141)</f>
        <v>2060100</v>
      </c>
    </row>
    <row r="143" spans="1:5" s="10" customFormat="1" ht="31.5">
      <c r="A143" s="84" t="s">
        <v>303</v>
      </c>
      <c r="B143" s="16">
        <v>2</v>
      </c>
      <c r="C143" s="80">
        <v>85000</v>
      </c>
      <c r="D143" s="80">
        <v>85000</v>
      </c>
      <c r="E143" s="80">
        <v>78336</v>
      </c>
    </row>
    <row r="144" spans="1:5" s="10" customFormat="1" ht="15.75" hidden="1">
      <c r="A144" s="84" t="s">
        <v>304</v>
      </c>
      <c r="B144" s="16">
        <v>2</v>
      </c>
      <c r="C144" s="121"/>
      <c r="D144" s="121"/>
      <c r="E144" s="121"/>
    </row>
    <row r="145" spans="1:5" s="10" customFormat="1" ht="15.75">
      <c r="A145" s="62" t="s">
        <v>305</v>
      </c>
      <c r="B145" s="16"/>
      <c r="C145" s="80">
        <f>SUM(C143:C144)</f>
        <v>85000</v>
      </c>
      <c r="D145" s="80">
        <f>SUM(D143:D144)</f>
        <v>85000</v>
      </c>
      <c r="E145" s="80">
        <f>SUM(E143:E144)</f>
        <v>78336</v>
      </c>
    </row>
    <row r="146" spans="1:5" s="10" customFormat="1" ht="15.75">
      <c r="A146" s="84" t="s">
        <v>306</v>
      </c>
      <c r="B146" s="16">
        <v>3</v>
      </c>
      <c r="C146" s="80">
        <v>14000</v>
      </c>
      <c r="D146" s="80">
        <v>14000</v>
      </c>
      <c r="E146" s="80">
        <v>13350</v>
      </c>
    </row>
    <row r="147" spans="1:5" s="10" customFormat="1" ht="15.75" hidden="1">
      <c r="A147" s="84" t="s">
        <v>307</v>
      </c>
      <c r="B147" s="16">
        <v>2</v>
      </c>
      <c r="C147" s="121"/>
      <c r="D147" s="121"/>
      <c r="E147" s="121"/>
    </row>
    <row r="148" spans="1:5" s="10" customFormat="1" ht="31.5">
      <c r="A148" s="107" t="s">
        <v>308</v>
      </c>
      <c r="B148" s="16"/>
      <c r="C148" s="80">
        <f>SUM(C146:C147)</f>
        <v>14000</v>
      </c>
      <c r="D148" s="80">
        <f>SUM(D146:D147)</f>
        <v>14000</v>
      </c>
      <c r="E148" s="80">
        <f>SUM(E146:E147)</f>
        <v>13350</v>
      </c>
    </row>
    <row r="149" spans="1:5" s="10" customFormat="1" ht="15.75" hidden="1">
      <c r="A149" s="84" t="s">
        <v>309</v>
      </c>
      <c r="B149" s="16">
        <v>2</v>
      </c>
      <c r="C149" s="121"/>
      <c r="D149" s="121"/>
      <c r="E149" s="121"/>
    </row>
    <row r="150" spans="1:5" s="10" customFormat="1" ht="15.75" hidden="1">
      <c r="A150" s="84" t="s">
        <v>310</v>
      </c>
      <c r="B150" s="16">
        <v>2</v>
      </c>
      <c r="C150" s="121"/>
      <c r="D150" s="121"/>
      <c r="E150" s="121"/>
    </row>
    <row r="151" spans="1:5" s="10" customFormat="1" ht="15.75" hidden="1">
      <c r="A151" s="84" t="s">
        <v>132</v>
      </c>
      <c r="B151" s="16">
        <v>2</v>
      </c>
      <c r="C151" s="121"/>
      <c r="D151" s="121"/>
      <c r="E151" s="121"/>
    </row>
    <row r="152" spans="1:5" s="10" customFormat="1" ht="15.75" hidden="1">
      <c r="A152" s="84" t="s">
        <v>133</v>
      </c>
      <c r="B152" s="16">
        <v>2</v>
      </c>
      <c r="C152" s="121"/>
      <c r="D152" s="121"/>
      <c r="E152" s="121"/>
    </row>
    <row r="153" spans="1:5" s="10" customFormat="1" ht="15.75" hidden="1">
      <c r="A153" s="84" t="s">
        <v>134</v>
      </c>
      <c r="B153" s="16">
        <v>2</v>
      </c>
      <c r="C153" s="121"/>
      <c r="D153" s="121"/>
      <c r="E153" s="121"/>
    </row>
    <row r="154" spans="1:5" s="10" customFormat="1" ht="47.25" hidden="1">
      <c r="A154" s="84" t="s">
        <v>311</v>
      </c>
      <c r="B154" s="16">
        <v>2</v>
      </c>
      <c r="C154" s="121"/>
      <c r="D154" s="121"/>
      <c r="E154" s="121"/>
    </row>
    <row r="155" spans="1:5" s="10" customFormat="1" ht="15.75" hidden="1">
      <c r="A155" s="84" t="s">
        <v>312</v>
      </c>
      <c r="B155" s="16">
        <v>2</v>
      </c>
      <c r="C155" s="121"/>
      <c r="D155" s="121"/>
      <c r="E155" s="121"/>
    </row>
    <row r="156" spans="1:5" s="10" customFormat="1" ht="15.75">
      <c r="A156" s="84" t="s">
        <v>313</v>
      </c>
      <c r="B156" s="16">
        <v>2</v>
      </c>
      <c r="C156" s="80">
        <v>3000</v>
      </c>
      <c r="D156" s="80">
        <v>4809</v>
      </c>
      <c r="E156" s="80">
        <v>4809</v>
      </c>
    </row>
    <row r="157" spans="1:5" s="10" customFormat="1" ht="31.5">
      <c r="A157" s="106" t="s">
        <v>314</v>
      </c>
      <c r="B157" s="16"/>
      <c r="C157" s="80">
        <f>SUM(C156)</f>
        <v>3000</v>
      </c>
      <c r="D157" s="80">
        <f>SUM(D156)</f>
        <v>4809</v>
      </c>
      <c r="E157" s="80">
        <f>SUM(E156)</f>
        <v>4809</v>
      </c>
    </row>
    <row r="158" spans="1:5" s="10" customFormat="1" ht="15.75">
      <c r="A158" s="107" t="s">
        <v>315</v>
      </c>
      <c r="B158" s="16"/>
      <c r="C158" s="80">
        <f>SUM(C149:C155)+C157</f>
        <v>3000</v>
      </c>
      <c r="D158" s="80">
        <f>SUM(D149:D155)+D157</f>
        <v>4809</v>
      </c>
      <c r="E158" s="80">
        <f>SUM(E149:E155)+E157</f>
        <v>4809</v>
      </c>
    </row>
    <row r="159" spans="1:5" s="10" customFormat="1" ht="15.75">
      <c r="A159" s="42" t="s">
        <v>296</v>
      </c>
      <c r="B159" s="99"/>
      <c r="C159" s="81">
        <f>SUM(C160:C160:C162)</f>
        <v>1543000</v>
      </c>
      <c r="D159" s="81">
        <f>SUM(D160:D160:D162)</f>
        <v>2390909</v>
      </c>
      <c r="E159" s="81">
        <f>SUM(E160:E160:E162)</f>
        <v>2290762</v>
      </c>
    </row>
    <row r="160" spans="1:5" s="10" customFormat="1" ht="15.75">
      <c r="A160" s="84" t="s">
        <v>373</v>
      </c>
      <c r="B160" s="97">
        <v>1</v>
      </c>
      <c r="C160" s="80">
        <f>SUMIF($B$134:$B$159,"1",C$134:C$159)</f>
        <v>0</v>
      </c>
      <c r="D160" s="80">
        <f>SUMIF($B$134:$B$159,"1",D$134:D$159)</f>
        <v>0</v>
      </c>
      <c r="E160" s="80">
        <f>SUMIF($B$134:$B$159,"1",E$134:E$159)</f>
        <v>0</v>
      </c>
    </row>
    <row r="161" spans="1:5" s="10" customFormat="1" ht="15.75">
      <c r="A161" s="84" t="s">
        <v>218</v>
      </c>
      <c r="B161" s="97">
        <v>2</v>
      </c>
      <c r="C161" s="80">
        <f>SUMIF($B$134:$B$159,"2",C$134:C$159)</f>
        <v>88000</v>
      </c>
      <c r="D161" s="80">
        <f>SUMIF($B$134:$B$159,"2",D$134:D$159)</f>
        <v>89809</v>
      </c>
      <c r="E161" s="80">
        <f>SUMIF($B$134:$B$159,"2",E$134:E$159)</f>
        <v>83145</v>
      </c>
    </row>
    <row r="162" spans="1:5" s="10" customFormat="1" ht="15.75">
      <c r="A162" s="84" t="s">
        <v>110</v>
      </c>
      <c r="B162" s="97">
        <v>3</v>
      </c>
      <c r="C162" s="80">
        <f>SUMIF($B$134:$B$159,"3",C$134:C$159)</f>
        <v>1455000</v>
      </c>
      <c r="D162" s="80">
        <f>SUMIF($B$134:$B$159,"3",D$134:D$159)</f>
        <v>2301100</v>
      </c>
      <c r="E162" s="80">
        <f>SUMIF($B$134:$B$159,"3",E$134:E$159)</f>
        <v>2207617</v>
      </c>
    </row>
    <row r="163" spans="1:5" s="10" customFormat="1" ht="15.75">
      <c r="A163" s="66" t="s">
        <v>320</v>
      </c>
      <c r="B163" s="16"/>
      <c r="C163" s="129"/>
      <c r="D163" s="129"/>
      <c r="E163" s="129"/>
    </row>
    <row r="164" spans="1:5" s="10" customFormat="1" ht="15.75" hidden="1">
      <c r="A164" s="84"/>
      <c r="B164" s="16"/>
      <c r="C164" s="121"/>
      <c r="D164" s="121"/>
      <c r="E164" s="121"/>
    </row>
    <row r="165" spans="1:5" s="10" customFormat="1" ht="15.75" hidden="1">
      <c r="A165" s="84" t="s">
        <v>104</v>
      </c>
      <c r="B165" s="16"/>
      <c r="C165" s="121"/>
      <c r="D165" s="121"/>
      <c r="E165" s="121"/>
    </row>
    <row r="166" spans="1:5" s="10" customFormat="1" ht="15.75" hidden="1">
      <c r="A166" s="106" t="s">
        <v>316</v>
      </c>
      <c r="B166" s="16"/>
      <c r="C166" s="121">
        <f>SUM(C164:C165)</f>
        <v>0</v>
      </c>
      <c r="D166" s="121">
        <f>SUM(D164:D165)</f>
        <v>0</v>
      </c>
      <c r="E166" s="121">
        <f>SUM(E164:E165)</f>
        <v>0</v>
      </c>
    </row>
    <row r="167" spans="1:5" s="10" customFormat="1" ht="31.5">
      <c r="A167" s="84" t="s">
        <v>317</v>
      </c>
      <c r="B167" s="16"/>
      <c r="C167" s="80">
        <f>SUM(C168:C172)</f>
        <v>4000</v>
      </c>
      <c r="D167" s="80">
        <f>SUM(D168:D172)</f>
        <v>4000</v>
      </c>
      <c r="E167" s="80">
        <f>SUM(E168:E172)</f>
        <v>5000</v>
      </c>
    </row>
    <row r="168" spans="1:5" s="10" customFormat="1" ht="15.75">
      <c r="A168" s="119" t="s">
        <v>424</v>
      </c>
      <c r="B168" s="16">
        <v>2</v>
      </c>
      <c r="C168" s="80">
        <v>4000</v>
      </c>
      <c r="D168" s="80">
        <v>4000</v>
      </c>
      <c r="E168" s="80">
        <v>5000</v>
      </c>
    </row>
    <row r="169" spans="1:5" s="10" customFormat="1" ht="15.75" hidden="1">
      <c r="A169" s="119" t="s">
        <v>481</v>
      </c>
      <c r="B169" s="16">
        <v>2</v>
      </c>
      <c r="C169" s="121"/>
      <c r="D169" s="121"/>
      <c r="E169" s="121"/>
    </row>
    <row r="170" spans="1:5" s="10" customFormat="1" ht="15.75" hidden="1">
      <c r="A170" s="119" t="s">
        <v>475</v>
      </c>
      <c r="B170" s="16">
        <v>2</v>
      </c>
      <c r="C170" s="121"/>
      <c r="D170" s="121"/>
      <c r="E170" s="121"/>
    </row>
    <row r="171" spans="1:5" s="10" customFormat="1" ht="15.75" hidden="1">
      <c r="A171" s="119" t="s">
        <v>476</v>
      </c>
      <c r="B171" s="16">
        <v>2</v>
      </c>
      <c r="C171" s="121"/>
      <c r="D171" s="121"/>
      <c r="E171" s="121"/>
    </row>
    <row r="172" spans="1:5" s="10" customFormat="1" ht="15.75" hidden="1">
      <c r="A172" s="119" t="s">
        <v>477</v>
      </c>
      <c r="B172" s="16">
        <v>2</v>
      </c>
      <c r="C172" s="121"/>
      <c r="D172" s="121"/>
      <c r="E172" s="121"/>
    </row>
    <row r="173" spans="1:5" s="10" customFormat="1" ht="31.5" hidden="1">
      <c r="A173" s="84" t="s">
        <v>318</v>
      </c>
      <c r="B173" s="16">
        <v>2</v>
      </c>
      <c r="C173" s="121"/>
      <c r="D173" s="121"/>
      <c r="E173" s="121"/>
    </row>
    <row r="174" spans="1:5" s="10" customFormat="1" ht="15.75">
      <c r="A174" s="84" t="s">
        <v>491</v>
      </c>
      <c r="B174" s="16">
        <v>2</v>
      </c>
      <c r="C174" s="80">
        <v>400000</v>
      </c>
      <c r="D174" s="80">
        <v>380000</v>
      </c>
      <c r="E174" s="80">
        <v>197150</v>
      </c>
    </row>
    <row r="175" spans="1:5" s="10" customFormat="1" ht="15.75">
      <c r="A175" s="62" t="s">
        <v>547</v>
      </c>
      <c r="B175" s="16">
        <v>2</v>
      </c>
      <c r="C175" s="80"/>
      <c r="D175" s="80">
        <v>20000</v>
      </c>
      <c r="E175" s="80">
        <v>20000</v>
      </c>
    </row>
    <row r="176" spans="1:5" s="10" customFormat="1" ht="15.75">
      <c r="A176" s="107" t="s">
        <v>319</v>
      </c>
      <c r="B176" s="16"/>
      <c r="C176" s="80">
        <f>SUM(C168:C175)</f>
        <v>404000</v>
      </c>
      <c r="D176" s="80">
        <f>SUM(D168:D175)</f>
        <v>404000</v>
      </c>
      <c r="E176" s="80">
        <f>SUM(E168:E175)</f>
        <v>222150</v>
      </c>
    </row>
    <row r="177" spans="1:5" s="10" customFormat="1" ht="15.75" hidden="1">
      <c r="A177" s="84" t="s">
        <v>104</v>
      </c>
      <c r="B177" s="16"/>
      <c r="C177" s="121"/>
      <c r="D177" s="121"/>
      <c r="E177" s="121"/>
    </row>
    <row r="178" spans="1:5" s="10" customFormat="1" ht="15.75" hidden="1">
      <c r="A178" s="84" t="s">
        <v>104</v>
      </c>
      <c r="B178" s="16"/>
      <c r="C178" s="121"/>
      <c r="D178" s="121"/>
      <c r="E178" s="121"/>
    </row>
    <row r="179" spans="1:5" s="10" customFormat="1" ht="15.75" hidden="1">
      <c r="A179" s="106" t="s">
        <v>321</v>
      </c>
      <c r="B179" s="16"/>
      <c r="C179" s="121">
        <f>SUM(C177:C178)</f>
        <v>0</v>
      </c>
      <c r="D179" s="121">
        <f>SUM(D177:D178)</f>
        <v>0</v>
      </c>
      <c r="E179" s="121">
        <f>SUM(E177:E178)</f>
        <v>0</v>
      </c>
    </row>
    <row r="180" spans="1:5" s="10" customFormat="1" ht="15.75" hidden="1">
      <c r="A180" s="84" t="s">
        <v>104</v>
      </c>
      <c r="B180" s="16"/>
      <c r="C180" s="121"/>
      <c r="D180" s="121"/>
      <c r="E180" s="121"/>
    </row>
    <row r="181" spans="1:5" s="10" customFormat="1" ht="15.75" hidden="1">
      <c r="A181" s="84"/>
      <c r="B181" s="16"/>
      <c r="C181" s="121"/>
      <c r="D181" s="121"/>
      <c r="E181" s="121"/>
    </row>
    <row r="182" spans="1:5" s="10" customFormat="1" ht="15.75" hidden="1">
      <c r="A182" s="106" t="s">
        <v>322</v>
      </c>
      <c r="B182" s="16"/>
      <c r="C182" s="121">
        <f>SUM(C180:C181)</f>
        <v>0</v>
      </c>
      <c r="D182" s="121">
        <f>SUM(D180:D181)</f>
        <v>0</v>
      </c>
      <c r="E182" s="121">
        <f>SUM(E180:E181)</f>
        <v>0</v>
      </c>
    </row>
    <row r="183" spans="1:5" s="10" customFormat="1" ht="15.75" hidden="1">
      <c r="A183" s="62" t="s">
        <v>323</v>
      </c>
      <c r="B183" s="16"/>
      <c r="C183" s="121">
        <f>C179+C182</f>
        <v>0</v>
      </c>
      <c r="D183" s="121">
        <f>D179+D182</f>
        <v>0</v>
      </c>
      <c r="E183" s="121">
        <f>E179+E182</f>
        <v>0</v>
      </c>
    </row>
    <row r="184" spans="1:5" s="10" customFormat="1" ht="15.75" hidden="1">
      <c r="A184" s="84" t="s">
        <v>324</v>
      </c>
      <c r="B184" s="16">
        <v>2</v>
      </c>
      <c r="C184" s="121"/>
      <c r="D184" s="121"/>
      <c r="E184" s="121"/>
    </row>
    <row r="185" spans="1:5" s="10" customFormat="1" ht="31.5">
      <c r="A185" s="84" t="s">
        <v>325</v>
      </c>
      <c r="B185" s="16">
        <v>2</v>
      </c>
      <c r="C185" s="80">
        <v>100000</v>
      </c>
      <c r="D185" s="80">
        <v>100000</v>
      </c>
      <c r="E185" s="80">
        <v>79568</v>
      </c>
    </row>
    <row r="186" spans="1:5" s="10" customFormat="1" ht="31.5" hidden="1">
      <c r="A186" s="84" t="s">
        <v>326</v>
      </c>
      <c r="B186" s="16">
        <v>2</v>
      </c>
      <c r="C186" s="121"/>
      <c r="D186" s="121"/>
      <c r="E186" s="121"/>
    </row>
    <row r="187" spans="1:5" s="10" customFormat="1" ht="15.75" hidden="1">
      <c r="A187" s="84" t="s">
        <v>328</v>
      </c>
      <c r="B187" s="16">
        <v>2</v>
      </c>
      <c r="C187" s="121"/>
      <c r="D187" s="121"/>
      <c r="E187" s="121"/>
    </row>
    <row r="188" spans="1:5" s="10" customFormat="1" ht="31.5" hidden="1">
      <c r="A188" s="84" t="s">
        <v>327</v>
      </c>
      <c r="B188" s="16">
        <v>2</v>
      </c>
      <c r="C188" s="121"/>
      <c r="D188" s="121"/>
      <c r="E188" s="121"/>
    </row>
    <row r="189" spans="1:5" s="10" customFormat="1" ht="15.75" hidden="1">
      <c r="A189" s="84" t="s">
        <v>329</v>
      </c>
      <c r="B189" s="16">
        <v>2</v>
      </c>
      <c r="C189" s="121"/>
      <c r="D189" s="121"/>
      <c r="E189" s="121"/>
    </row>
    <row r="190" spans="1:5" s="10" customFormat="1" ht="15.75" hidden="1">
      <c r="A190" s="84" t="s">
        <v>104</v>
      </c>
      <c r="B190" s="16">
        <v>2</v>
      </c>
      <c r="C190" s="121"/>
      <c r="D190" s="121"/>
      <c r="E190" s="121"/>
    </row>
    <row r="191" spans="1:5" s="10" customFormat="1" ht="15.75" hidden="1">
      <c r="A191" s="84" t="s">
        <v>104</v>
      </c>
      <c r="B191" s="16">
        <v>2</v>
      </c>
      <c r="C191" s="121"/>
      <c r="D191" s="121"/>
      <c r="E191" s="121"/>
    </row>
    <row r="192" spans="1:5" s="10" customFormat="1" ht="15.75" hidden="1">
      <c r="A192" s="84" t="s">
        <v>104</v>
      </c>
      <c r="B192" s="16">
        <v>2</v>
      </c>
      <c r="C192" s="121"/>
      <c r="D192" s="121"/>
      <c r="E192" s="121"/>
    </row>
    <row r="193" spans="1:5" s="10" customFormat="1" ht="15.75" hidden="1">
      <c r="A193" s="84" t="s">
        <v>104</v>
      </c>
      <c r="B193" s="16">
        <v>2</v>
      </c>
      <c r="C193" s="121"/>
      <c r="D193" s="121"/>
      <c r="E193" s="121"/>
    </row>
    <row r="194" spans="1:5" s="10" customFormat="1" ht="15.75" hidden="1">
      <c r="A194" s="106" t="s">
        <v>330</v>
      </c>
      <c r="B194" s="16"/>
      <c r="C194" s="121">
        <f>SUM(C190:C193)</f>
        <v>0</v>
      </c>
      <c r="D194" s="121">
        <f>SUM(D190:D193)</f>
        <v>0</v>
      </c>
      <c r="E194" s="121">
        <f>SUM(E190:E193)</f>
        <v>0</v>
      </c>
    </row>
    <row r="195" spans="1:5" s="10" customFormat="1" ht="15.75">
      <c r="A195" s="62" t="s">
        <v>331</v>
      </c>
      <c r="B195" s="16"/>
      <c r="C195" s="80">
        <f>SUM(C184:C189)+C194</f>
        <v>100000</v>
      </c>
      <c r="D195" s="80">
        <f>SUM(D184:D189)+D194</f>
        <v>100000</v>
      </c>
      <c r="E195" s="80">
        <f>SUM(E184:E189)+E194</f>
        <v>79568</v>
      </c>
    </row>
    <row r="196" spans="1:5" s="10" customFormat="1" ht="15.75">
      <c r="A196" s="84" t="s">
        <v>360</v>
      </c>
      <c r="B196" s="16">
        <v>2</v>
      </c>
      <c r="C196" s="80">
        <v>411640</v>
      </c>
      <c r="D196" s="80">
        <v>565390</v>
      </c>
      <c r="E196" s="80">
        <v>565390</v>
      </c>
    </row>
    <row r="197" spans="1:5" s="10" customFormat="1" ht="15.75" hidden="1">
      <c r="A197" s="84" t="s">
        <v>332</v>
      </c>
      <c r="B197" s="16">
        <v>2</v>
      </c>
      <c r="C197" s="121"/>
      <c r="D197" s="121"/>
      <c r="E197" s="121"/>
    </row>
    <row r="198" spans="1:5" s="10" customFormat="1" ht="15.75" hidden="1">
      <c r="A198" s="84" t="s">
        <v>333</v>
      </c>
      <c r="B198" s="16">
        <v>2</v>
      </c>
      <c r="C198" s="121"/>
      <c r="D198" s="121"/>
      <c r="E198" s="121"/>
    </row>
    <row r="199" spans="1:5" s="10" customFormat="1" ht="15.75">
      <c r="A199" s="107" t="s">
        <v>334</v>
      </c>
      <c r="B199" s="16"/>
      <c r="C199" s="80">
        <f>SUM(C196:C198)</f>
        <v>411640</v>
      </c>
      <c r="D199" s="80">
        <f>SUM(D196:D198)</f>
        <v>565390</v>
      </c>
      <c r="E199" s="80">
        <f>SUM(E196:E198)</f>
        <v>565390</v>
      </c>
    </row>
    <row r="200" spans="1:5" s="10" customFormat="1" ht="15.75" hidden="1">
      <c r="A200" s="62" t="s">
        <v>335</v>
      </c>
      <c r="B200" s="16"/>
      <c r="C200" s="121"/>
      <c r="D200" s="121"/>
      <c r="E200" s="121"/>
    </row>
    <row r="201" spans="1:5" s="10" customFormat="1" ht="15.75" hidden="1">
      <c r="A201" s="62" t="s">
        <v>336</v>
      </c>
      <c r="B201" s="16"/>
      <c r="C201" s="121"/>
      <c r="D201" s="121"/>
      <c r="E201" s="121"/>
    </row>
    <row r="202" spans="1:5" s="10" customFormat="1" ht="15.75" hidden="1">
      <c r="A202" s="84" t="s">
        <v>450</v>
      </c>
      <c r="B202" s="16">
        <v>2</v>
      </c>
      <c r="C202" s="121"/>
      <c r="D202" s="121"/>
      <c r="E202" s="121"/>
    </row>
    <row r="203" spans="1:5" s="10" customFormat="1" ht="31.5">
      <c r="A203" s="84" t="s">
        <v>451</v>
      </c>
      <c r="B203" s="16">
        <v>2</v>
      </c>
      <c r="C203" s="80">
        <v>20000</v>
      </c>
      <c r="D203" s="80">
        <v>20000</v>
      </c>
      <c r="E203" s="80">
        <v>162</v>
      </c>
    </row>
    <row r="204" spans="1:5" s="10" customFormat="1" ht="31.5">
      <c r="A204" s="62" t="s">
        <v>449</v>
      </c>
      <c r="B204" s="16"/>
      <c r="C204" s="80">
        <f>SUM(C202:C203)</f>
        <v>20000</v>
      </c>
      <c r="D204" s="80">
        <f>SUM(D202:D203)</f>
        <v>20000</v>
      </c>
      <c r="E204" s="80">
        <f>SUM(E202:E203)</f>
        <v>162</v>
      </c>
    </row>
    <row r="205" spans="1:5" s="10" customFormat="1" ht="15.75" hidden="1">
      <c r="A205" s="84" t="s">
        <v>452</v>
      </c>
      <c r="B205" s="16">
        <v>2</v>
      </c>
      <c r="C205" s="121"/>
      <c r="D205" s="121"/>
      <c r="E205" s="121"/>
    </row>
    <row r="206" spans="1:5" s="10" customFormat="1" ht="15.75" hidden="1">
      <c r="A206" s="84" t="s">
        <v>453</v>
      </c>
      <c r="B206" s="16">
        <v>2</v>
      </c>
      <c r="C206" s="121"/>
      <c r="D206" s="121"/>
      <c r="E206" s="121"/>
    </row>
    <row r="207" spans="1:5" s="10" customFormat="1" ht="15.75" hidden="1">
      <c r="A207" s="62" t="s">
        <v>337</v>
      </c>
      <c r="B207" s="103"/>
      <c r="C207" s="121">
        <f>SUM(C205:C206)</f>
        <v>0</v>
      </c>
      <c r="D207" s="121">
        <f>SUM(D205:D206)</f>
        <v>0</v>
      </c>
      <c r="E207" s="121">
        <f>SUM(E205:E206)</f>
        <v>0</v>
      </c>
    </row>
    <row r="208" spans="1:5" s="10" customFormat="1" ht="15.75" hidden="1">
      <c r="A208" s="84" t="s">
        <v>414</v>
      </c>
      <c r="B208" s="103">
        <v>2</v>
      </c>
      <c r="C208" s="121"/>
      <c r="D208" s="121"/>
      <c r="E208" s="121"/>
    </row>
    <row r="209" spans="1:5" s="10" customFormat="1" ht="63" hidden="1">
      <c r="A209" s="84" t="s">
        <v>338</v>
      </c>
      <c r="B209" s="103"/>
      <c r="C209" s="121"/>
      <c r="D209" s="121"/>
      <c r="E209" s="121"/>
    </row>
    <row r="210" spans="1:5" s="10" customFormat="1" ht="31.5" hidden="1">
      <c r="A210" s="84" t="s">
        <v>340</v>
      </c>
      <c r="B210" s="103">
        <v>2</v>
      </c>
      <c r="C210" s="121"/>
      <c r="D210" s="121"/>
      <c r="E210" s="121"/>
    </row>
    <row r="211" spans="1:5" s="10" customFormat="1" ht="15.75">
      <c r="A211" s="84" t="s">
        <v>341</v>
      </c>
      <c r="B211" s="103">
        <v>2</v>
      </c>
      <c r="C211" s="121"/>
      <c r="D211" s="121">
        <v>80000</v>
      </c>
      <c r="E211" s="121">
        <v>79857</v>
      </c>
    </row>
    <row r="212" spans="1:5" s="10" customFormat="1" ht="15.75">
      <c r="A212" s="106" t="s">
        <v>339</v>
      </c>
      <c r="B212" s="103"/>
      <c r="C212" s="121">
        <f>SUM(C210:C211)</f>
        <v>0</v>
      </c>
      <c r="D212" s="121">
        <f>SUM(D210:D211)</f>
        <v>80000</v>
      </c>
      <c r="E212" s="121">
        <f>SUM(E210:E211)</f>
        <v>79857</v>
      </c>
    </row>
    <row r="213" spans="1:5" s="10" customFormat="1" ht="15.75" hidden="1">
      <c r="A213" s="84" t="s">
        <v>541</v>
      </c>
      <c r="B213" s="103">
        <v>2</v>
      </c>
      <c r="C213" s="121"/>
      <c r="D213" s="121"/>
      <c r="E213" s="121"/>
    </row>
    <row r="214" spans="1:5" s="10" customFormat="1" ht="15.75" hidden="1">
      <c r="A214" s="84" t="s">
        <v>496</v>
      </c>
      <c r="B214" s="103">
        <v>2</v>
      </c>
      <c r="C214" s="121"/>
      <c r="D214" s="121"/>
      <c r="E214" s="121"/>
    </row>
    <row r="215" spans="1:5" s="10" customFormat="1" ht="15" customHeight="1" hidden="1">
      <c r="A215" s="106" t="s">
        <v>342</v>
      </c>
      <c r="B215" s="103"/>
      <c r="C215" s="80">
        <f>SUM(C213:C214)</f>
        <v>0</v>
      </c>
      <c r="D215" s="80">
        <f>SUM(D213:D214)</f>
        <v>0</v>
      </c>
      <c r="E215" s="80">
        <f>SUM(E213:E214)</f>
        <v>0</v>
      </c>
    </row>
    <row r="216" spans="1:5" s="10" customFormat="1" ht="15.75">
      <c r="A216" s="62" t="s">
        <v>415</v>
      </c>
      <c r="B216" s="103"/>
      <c r="C216" s="80">
        <f>SUM(C209)+C212+C215</f>
        <v>0</v>
      </c>
      <c r="D216" s="80">
        <f>SUM(D209)+D212+D215</f>
        <v>80000</v>
      </c>
      <c r="E216" s="80">
        <f>SUM(E209)+E212+E215</f>
        <v>79857</v>
      </c>
    </row>
    <row r="217" spans="1:5" s="10" customFormat="1" ht="15.75">
      <c r="A217" s="42" t="s">
        <v>320</v>
      </c>
      <c r="B217" s="99"/>
      <c r="C217" s="81">
        <f>SUM(C218:C218:C220)</f>
        <v>935640</v>
      </c>
      <c r="D217" s="81">
        <f>SUM(D218:D218:D220)</f>
        <v>1169390</v>
      </c>
      <c r="E217" s="81">
        <f>SUM(E218:E218:E220)</f>
        <v>947127</v>
      </c>
    </row>
    <row r="218" spans="1:5" s="10" customFormat="1" ht="15.75">
      <c r="A218" s="84" t="s">
        <v>373</v>
      </c>
      <c r="B218" s="97">
        <v>1</v>
      </c>
      <c r="C218" s="80">
        <f>SUMIF($B$163:$B$217,"1",C$163:C$217)</f>
        <v>0</v>
      </c>
      <c r="D218" s="80">
        <f>SUMIF($B$163:$B$217,"1",D$163:D$217)</f>
        <v>0</v>
      </c>
      <c r="E218" s="80">
        <f>SUMIF($B$163:$B$217,"1",E$163:E$217)</f>
        <v>0</v>
      </c>
    </row>
    <row r="219" spans="1:5" s="10" customFormat="1" ht="15.75">
      <c r="A219" s="84" t="s">
        <v>218</v>
      </c>
      <c r="B219" s="97">
        <v>2</v>
      </c>
      <c r="C219" s="80">
        <f>SUMIF($B$163:$B$217,"2",C$163:C$217)</f>
        <v>935640</v>
      </c>
      <c r="D219" s="80">
        <f>SUMIF($B$163:$B$217,"2",D$163:D$217)</f>
        <v>1169390</v>
      </c>
      <c r="E219" s="80">
        <f>SUMIF($B$163:$B$217,"2",E$163:E$217)</f>
        <v>947127</v>
      </c>
    </row>
    <row r="220" spans="1:5" s="10" customFormat="1" ht="15.75">
      <c r="A220" s="84" t="s">
        <v>110</v>
      </c>
      <c r="B220" s="97">
        <v>3</v>
      </c>
      <c r="C220" s="80">
        <f>SUMIF($B$163:$B$217,"3",C$163:C$217)</f>
        <v>0</v>
      </c>
      <c r="D220" s="80">
        <f>SUMIF($B$163:$B$217,"3",D$163:D$217)</f>
        <v>0</v>
      </c>
      <c r="E220" s="80">
        <f>SUMIF($B$163:$B$217,"3",E$163:E$217)</f>
        <v>0</v>
      </c>
    </row>
    <row r="221" spans="1:5" s="10" customFormat="1" ht="15.75" hidden="1">
      <c r="A221" s="66" t="s">
        <v>343</v>
      </c>
      <c r="B221" s="16"/>
      <c r="C221" s="129"/>
      <c r="D221" s="129"/>
      <c r="E221" s="129"/>
    </row>
    <row r="222" spans="1:5" s="10" customFormat="1" ht="15.75" hidden="1">
      <c r="A222" s="84" t="s">
        <v>103</v>
      </c>
      <c r="B222" s="103"/>
      <c r="C222" s="121"/>
      <c r="D222" s="121"/>
      <c r="E222" s="121"/>
    </row>
    <row r="223" spans="1:5" s="10" customFormat="1" ht="15.75" hidden="1">
      <c r="A223" s="107" t="s">
        <v>344</v>
      </c>
      <c r="B223" s="103"/>
      <c r="C223" s="121">
        <f>SUM(C222)</f>
        <v>0</v>
      </c>
      <c r="D223" s="121">
        <f>SUM(D222)</f>
        <v>0</v>
      </c>
      <c r="E223" s="121">
        <f>SUM(E222)</f>
        <v>0</v>
      </c>
    </row>
    <row r="224" spans="1:5" s="10" customFormat="1" ht="15.75" hidden="1">
      <c r="A224" s="84" t="s">
        <v>345</v>
      </c>
      <c r="B224" s="103">
        <v>2</v>
      </c>
      <c r="C224" s="121"/>
      <c r="D224" s="121"/>
      <c r="E224" s="121"/>
    </row>
    <row r="225" spans="1:5" s="10" customFormat="1" ht="15.75" hidden="1">
      <c r="A225" s="84" t="s">
        <v>104</v>
      </c>
      <c r="B225" s="103">
        <v>2</v>
      </c>
      <c r="C225" s="121"/>
      <c r="D225" s="121"/>
      <c r="E225" s="121"/>
    </row>
    <row r="226" spans="1:5" s="10" customFormat="1" ht="15.75" hidden="1">
      <c r="A226" s="84" t="s">
        <v>104</v>
      </c>
      <c r="B226" s="103">
        <v>2</v>
      </c>
      <c r="C226" s="121"/>
      <c r="D226" s="121"/>
      <c r="E226" s="121"/>
    </row>
    <row r="227" spans="1:5" s="10" customFormat="1" ht="31.5" hidden="1">
      <c r="A227" s="106" t="s">
        <v>347</v>
      </c>
      <c r="B227" s="103"/>
      <c r="C227" s="121">
        <f>SUM(C225:C226)</f>
        <v>0</v>
      </c>
      <c r="D227" s="121">
        <f>SUM(D225:D226)</f>
        <v>0</v>
      </c>
      <c r="E227" s="121">
        <f>SUM(E225:E226)</f>
        <v>0</v>
      </c>
    </row>
    <row r="228" spans="1:5" s="10" customFormat="1" ht="15.75" hidden="1">
      <c r="A228" s="62" t="s">
        <v>346</v>
      </c>
      <c r="B228" s="103"/>
      <c r="C228" s="121">
        <f>C224+C227</f>
        <v>0</v>
      </c>
      <c r="D228" s="121">
        <f>D224+D227</f>
        <v>0</v>
      </c>
      <c r="E228" s="121">
        <f>E224+E227</f>
        <v>0</v>
      </c>
    </row>
    <row r="229" spans="1:5" s="10" customFormat="1" ht="15.75" hidden="1">
      <c r="A229" s="84" t="s">
        <v>103</v>
      </c>
      <c r="B229" s="103">
        <v>2</v>
      </c>
      <c r="C229" s="121"/>
      <c r="D229" s="121"/>
      <c r="E229" s="121"/>
    </row>
    <row r="230" spans="1:5" s="10" customFormat="1" ht="15.75" hidden="1">
      <c r="A230" s="84" t="s">
        <v>499</v>
      </c>
      <c r="B230" s="103">
        <v>2</v>
      </c>
      <c r="C230" s="121"/>
      <c r="D230" s="121"/>
      <c r="E230" s="121"/>
    </row>
    <row r="231" spans="1:5" s="10" customFormat="1" ht="15.75" hidden="1">
      <c r="A231" s="84" t="s">
        <v>498</v>
      </c>
      <c r="B231" s="103">
        <v>2</v>
      </c>
      <c r="C231" s="121"/>
      <c r="D231" s="121"/>
      <c r="E231" s="121"/>
    </row>
    <row r="232" spans="1:5" s="10" customFormat="1" ht="15.75" hidden="1">
      <c r="A232" s="107" t="s">
        <v>348</v>
      </c>
      <c r="B232" s="103"/>
      <c r="C232" s="80">
        <f>SUM(C229:C231)</f>
        <v>0</v>
      </c>
      <c r="D232" s="80">
        <f>SUM(D229:D231)</f>
        <v>0</v>
      </c>
      <c r="E232" s="80">
        <f>SUM(E229:E231)</f>
        <v>0</v>
      </c>
    </row>
    <row r="233" spans="1:5" s="10" customFormat="1" ht="15.75" hidden="1">
      <c r="A233" s="84" t="s">
        <v>349</v>
      </c>
      <c r="B233" s="103">
        <v>2</v>
      </c>
      <c r="C233" s="121"/>
      <c r="D233" s="121"/>
      <c r="E233" s="121"/>
    </row>
    <row r="234" spans="1:5" s="10" customFormat="1" ht="15.75" hidden="1">
      <c r="A234" s="84" t="s">
        <v>350</v>
      </c>
      <c r="B234" s="103">
        <v>2</v>
      </c>
      <c r="C234" s="121"/>
      <c r="D234" s="121"/>
      <c r="E234" s="121"/>
    </row>
    <row r="235" spans="1:5" s="10" customFormat="1" ht="15.75" hidden="1">
      <c r="A235" s="62" t="s">
        <v>351</v>
      </c>
      <c r="B235" s="103"/>
      <c r="C235" s="80">
        <f>SUM(C233:C234)</f>
        <v>0</v>
      </c>
      <c r="D235" s="80">
        <f>SUM(D233:D234)</f>
        <v>0</v>
      </c>
      <c r="E235" s="80">
        <f>SUM(E233:E234)</f>
        <v>0</v>
      </c>
    </row>
    <row r="236" spans="1:5" s="10" customFormat="1" ht="15.75" hidden="1">
      <c r="A236" s="62" t="s">
        <v>352</v>
      </c>
      <c r="B236" s="103">
        <v>2</v>
      </c>
      <c r="C236" s="121"/>
      <c r="D236" s="121"/>
      <c r="E236" s="121"/>
    </row>
    <row r="237" spans="1:5" s="10" customFormat="1" ht="15.75" hidden="1">
      <c r="A237" s="42" t="s">
        <v>343</v>
      </c>
      <c r="B237" s="99"/>
      <c r="C237" s="81">
        <f>SUM(C238:C238:C240)</f>
        <v>0</v>
      </c>
      <c r="D237" s="81">
        <f>SUM(D238:D238:D240)</f>
        <v>0</v>
      </c>
      <c r="E237" s="81">
        <f>SUM(E238:E238:E240)</f>
        <v>0</v>
      </c>
    </row>
    <row r="238" spans="1:5" s="10" customFormat="1" ht="15.75" hidden="1">
      <c r="A238" s="84" t="s">
        <v>373</v>
      </c>
      <c r="B238" s="97">
        <v>1</v>
      </c>
      <c r="C238" s="80">
        <f>SUMIF($B$221:$B$237,"1",C$221:C$237)</f>
        <v>0</v>
      </c>
      <c r="D238" s="80">
        <f>SUMIF($B$221:$B$237,"1",D$221:D$237)</f>
        <v>0</v>
      </c>
      <c r="E238" s="80">
        <f>SUMIF($B$221:$B$237,"1",E$221:E$237)</f>
        <v>0</v>
      </c>
    </row>
    <row r="239" spans="1:5" s="10" customFormat="1" ht="15.75" hidden="1">
      <c r="A239" s="84" t="s">
        <v>218</v>
      </c>
      <c r="B239" s="97">
        <v>2</v>
      </c>
      <c r="C239" s="80">
        <f>SUMIF($B$221:$B$237,"2",C$221:C$237)</f>
        <v>0</v>
      </c>
      <c r="D239" s="80">
        <f>SUMIF($B$221:$B$237,"2",D$221:D$237)</f>
        <v>0</v>
      </c>
      <c r="E239" s="80">
        <f>SUMIF($B$221:$B$237,"2",E$221:E$237)</f>
        <v>0</v>
      </c>
    </row>
    <row r="240" spans="1:5" s="10" customFormat="1" ht="15.75" hidden="1">
      <c r="A240" s="84" t="s">
        <v>110</v>
      </c>
      <c r="B240" s="97">
        <v>3</v>
      </c>
      <c r="C240" s="80">
        <f>SUMIF($B$221:$B$237,"3",C$221:C$237)</f>
        <v>0</v>
      </c>
      <c r="D240" s="80">
        <f>SUMIF($B$221:$B$237,"3",D$221:D$237)</f>
        <v>0</v>
      </c>
      <c r="E240" s="80">
        <f>SUMIF($B$221:$B$237,"3",E$221:E$237)</f>
        <v>0</v>
      </c>
    </row>
    <row r="241" spans="1:5" s="10" customFormat="1" ht="15.75">
      <c r="A241" s="66" t="s">
        <v>356</v>
      </c>
      <c r="B241" s="16"/>
      <c r="C241" s="129"/>
      <c r="D241" s="129"/>
      <c r="E241" s="129"/>
    </row>
    <row r="242" spans="1:5" s="10" customFormat="1" ht="15.75" hidden="1">
      <c r="A242" s="84"/>
      <c r="B242" s="16"/>
      <c r="C242" s="129"/>
      <c r="D242" s="129"/>
      <c r="E242" s="129"/>
    </row>
    <row r="243" spans="1:5" s="10" customFormat="1" ht="31.5" hidden="1">
      <c r="A243" s="62" t="s">
        <v>355</v>
      </c>
      <c r="B243" s="16"/>
      <c r="C243" s="121"/>
      <c r="D243" s="121"/>
      <c r="E243" s="121"/>
    </row>
    <row r="244" spans="1:5" s="10" customFormat="1" ht="15.75" hidden="1">
      <c r="A244" s="84"/>
      <c r="B244" s="16"/>
      <c r="C244" s="121"/>
      <c r="D244" s="121"/>
      <c r="E244" s="121"/>
    </row>
    <row r="245" spans="1:5" s="10" customFormat="1" ht="15.75">
      <c r="A245" s="84" t="s">
        <v>465</v>
      </c>
      <c r="B245" s="16">
        <v>2</v>
      </c>
      <c r="C245" s="80">
        <v>100000</v>
      </c>
      <c r="D245" s="80">
        <v>100000</v>
      </c>
      <c r="E245" s="80"/>
    </row>
    <row r="246" spans="1:5" s="10" customFormat="1" ht="47.25">
      <c r="A246" s="62" t="s">
        <v>416</v>
      </c>
      <c r="B246" s="16"/>
      <c r="C246" s="80">
        <f>SUM(C244:C245)</f>
        <v>100000</v>
      </c>
      <c r="D246" s="80">
        <f>SUM(D244:D245)</f>
        <v>100000</v>
      </c>
      <c r="E246" s="80">
        <f>SUM(E244:E245)</f>
        <v>0</v>
      </c>
    </row>
    <row r="247" spans="1:5" s="10" customFormat="1" ht="15.75" hidden="1">
      <c r="A247" s="62"/>
      <c r="B247" s="16"/>
      <c r="C247" s="121"/>
      <c r="D247" s="121"/>
      <c r="E247" s="121"/>
    </row>
    <row r="248" spans="1:5" s="10" customFormat="1" ht="15.75" hidden="1">
      <c r="A248" s="62"/>
      <c r="B248" s="16"/>
      <c r="C248" s="121"/>
      <c r="D248" s="121"/>
      <c r="E248" s="121"/>
    </row>
    <row r="249" spans="1:5" s="10" customFormat="1" ht="15.75" hidden="1">
      <c r="A249" s="62"/>
      <c r="B249" s="16"/>
      <c r="C249" s="121"/>
      <c r="D249" s="121"/>
      <c r="E249" s="121"/>
    </row>
    <row r="250" spans="1:5" s="10" customFormat="1" ht="15.75" hidden="1">
      <c r="A250" s="62" t="s">
        <v>417</v>
      </c>
      <c r="B250" s="16"/>
      <c r="C250" s="121"/>
      <c r="D250" s="121"/>
      <c r="E250" s="121"/>
    </row>
    <row r="251" spans="1:5" s="10" customFormat="1" ht="15.75">
      <c r="A251" s="42" t="s">
        <v>356</v>
      </c>
      <c r="B251" s="99"/>
      <c r="C251" s="81">
        <f>SUM(C252:C252:C254)</f>
        <v>100000</v>
      </c>
      <c r="D251" s="81">
        <f>SUM(D252:D252:D254)</f>
        <v>100000</v>
      </c>
      <c r="E251" s="81">
        <f>SUM(E252:E252:E254)</f>
        <v>0</v>
      </c>
    </row>
    <row r="252" spans="1:5" s="10" customFormat="1" ht="15.75">
      <c r="A252" s="84" t="s">
        <v>373</v>
      </c>
      <c r="B252" s="97">
        <v>1</v>
      </c>
      <c r="C252" s="80">
        <f>SUMIF($B$241:$B$251,"1",C$241:C$251)</f>
        <v>0</v>
      </c>
      <c r="D252" s="80">
        <f>SUMIF($B$241:$B$251,"1",D$241:D$251)</f>
        <v>0</v>
      </c>
      <c r="E252" s="80">
        <f>SUMIF($B$241:$B$251,"1",E$241:E$251)</f>
        <v>0</v>
      </c>
    </row>
    <row r="253" spans="1:5" s="10" customFormat="1" ht="15.75">
      <c r="A253" s="84" t="s">
        <v>218</v>
      </c>
      <c r="B253" s="97">
        <v>2</v>
      </c>
      <c r="C253" s="80">
        <f>SUMIF($B$241:$B$251,"2",C$241:C$251)</f>
        <v>100000</v>
      </c>
      <c r="D253" s="80">
        <f>SUMIF($B$241:$B$251,"2",D$241:D$251)</f>
        <v>100000</v>
      </c>
      <c r="E253" s="80">
        <f>SUMIF($B$241:$B$251,"2",E$241:E$251)</f>
        <v>0</v>
      </c>
    </row>
    <row r="254" spans="1:5" s="10" customFormat="1" ht="15.75">
      <c r="A254" s="84" t="s">
        <v>110</v>
      </c>
      <c r="B254" s="97">
        <v>3</v>
      </c>
      <c r="C254" s="80">
        <f>SUMIF($B$241:$B$251,"3",C$241:C$251)</f>
        <v>0</v>
      </c>
      <c r="D254" s="80">
        <f>SUMIF($B$241:$B$251,"3",D$241:D$251)</f>
        <v>0</v>
      </c>
      <c r="E254" s="80">
        <f>SUMIF($B$241:$B$251,"3",E$241:E$251)</f>
        <v>0</v>
      </c>
    </row>
    <row r="255" spans="1:5" s="10" customFormat="1" ht="15.75">
      <c r="A255" s="66" t="s">
        <v>357</v>
      </c>
      <c r="B255" s="16"/>
      <c r="C255" s="129"/>
      <c r="D255" s="129"/>
      <c r="E255" s="129"/>
    </row>
    <row r="256" spans="1:5" s="10" customFormat="1" ht="15.75" hidden="1">
      <c r="A256" s="62"/>
      <c r="B256" s="16"/>
      <c r="C256" s="121"/>
      <c r="D256" s="121"/>
      <c r="E256" s="121"/>
    </row>
    <row r="257" spans="1:5" s="10" customFormat="1" ht="31.5" hidden="1">
      <c r="A257" s="62" t="s">
        <v>358</v>
      </c>
      <c r="B257" s="16"/>
      <c r="C257" s="121"/>
      <c r="D257" s="121"/>
      <c r="E257" s="121"/>
    </row>
    <row r="258" spans="1:5" s="10" customFormat="1" ht="15.75" hidden="1">
      <c r="A258" s="84" t="s">
        <v>478</v>
      </c>
      <c r="B258" s="16">
        <v>2</v>
      </c>
      <c r="C258" s="121"/>
      <c r="D258" s="121"/>
      <c r="E258" s="121"/>
    </row>
    <row r="259" spans="1:5" s="10" customFormat="1" ht="31.5" hidden="1">
      <c r="A259" s="62" t="s">
        <v>418</v>
      </c>
      <c r="B259" s="16"/>
      <c r="C259" s="121">
        <f>SUM(C258)</f>
        <v>0</v>
      </c>
      <c r="D259" s="121">
        <f>SUM(D258)</f>
        <v>0</v>
      </c>
      <c r="E259" s="121">
        <f>SUM(E258)</f>
        <v>0</v>
      </c>
    </row>
    <row r="260" spans="1:5" s="10" customFormat="1" ht="15.75" hidden="1">
      <c r="A260" s="62"/>
      <c r="B260" s="16"/>
      <c r="C260" s="121"/>
      <c r="D260" s="121"/>
      <c r="E260" s="121"/>
    </row>
    <row r="261" spans="1:5" s="10" customFormat="1" ht="15.75" hidden="1">
      <c r="A261" s="62" t="s">
        <v>494</v>
      </c>
      <c r="B261" s="16">
        <v>2</v>
      </c>
      <c r="C261" s="121"/>
      <c r="D261" s="121"/>
      <c r="E261" s="121"/>
    </row>
    <row r="262" spans="1:5" s="10" customFormat="1" ht="15.75" hidden="1">
      <c r="A262" s="62" t="s">
        <v>495</v>
      </c>
      <c r="B262" s="16"/>
      <c r="C262" s="121"/>
      <c r="D262" s="121"/>
      <c r="E262" s="121"/>
    </row>
    <row r="263" spans="1:5" s="10" customFormat="1" ht="18.75" customHeight="1">
      <c r="A263" s="87" t="s">
        <v>548</v>
      </c>
      <c r="B263" s="16">
        <v>2</v>
      </c>
      <c r="C263" s="121"/>
      <c r="D263" s="121">
        <v>300000</v>
      </c>
      <c r="E263" s="121">
        <v>300000</v>
      </c>
    </row>
    <row r="264" spans="1:5" s="10" customFormat="1" ht="31.5">
      <c r="A264" s="62" t="s">
        <v>419</v>
      </c>
      <c r="B264" s="16"/>
      <c r="C264" s="121"/>
      <c r="D264" s="121"/>
      <c r="E264" s="121"/>
    </row>
    <row r="265" spans="1:5" s="10" customFormat="1" ht="31.5">
      <c r="A265" s="42" t="s">
        <v>357</v>
      </c>
      <c r="B265" s="99"/>
      <c r="C265" s="81">
        <f>SUM(C266:C266:C268)</f>
        <v>0</v>
      </c>
      <c r="D265" s="81">
        <f>SUM(D266:D266:D268)</f>
        <v>300000</v>
      </c>
      <c r="E265" s="81">
        <f>SUM(E266:E266:E268)</f>
        <v>300000</v>
      </c>
    </row>
    <row r="266" spans="1:5" s="10" customFormat="1" ht="15.75">
      <c r="A266" s="84" t="s">
        <v>373</v>
      </c>
      <c r="B266" s="97">
        <v>1</v>
      </c>
      <c r="C266" s="80">
        <f>SUMIF($B$255:$B$265,"1",C$255:C$265)</f>
        <v>0</v>
      </c>
      <c r="D266" s="80">
        <f>SUMIF($B$255:$B$265,"1",D$255:D$265)</f>
        <v>0</v>
      </c>
      <c r="E266" s="80">
        <f>SUMIF($B$255:$B$265,"1",E$255:E$265)</f>
        <v>0</v>
      </c>
    </row>
    <row r="267" spans="1:5" s="10" customFormat="1" ht="15.75">
      <c r="A267" s="84" t="s">
        <v>218</v>
      </c>
      <c r="B267" s="97">
        <v>2</v>
      </c>
      <c r="C267" s="80">
        <f>SUMIF($B$255:$B$265,"2",C$255:C$265)</f>
        <v>0</v>
      </c>
      <c r="D267" s="80">
        <f>SUMIF($B$255:$B$265,"2",D$255:D$265)</f>
        <v>300000</v>
      </c>
      <c r="E267" s="80">
        <f>SUMIF($B$255:$B$265,"2",E$255:E$265)</f>
        <v>300000</v>
      </c>
    </row>
    <row r="268" spans="1:5" s="10" customFormat="1" ht="15.75">
      <c r="A268" s="84" t="s">
        <v>110</v>
      </c>
      <c r="B268" s="97">
        <v>3</v>
      </c>
      <c r="C268" s="80">
        <f>SUMIF($B$255:$B$265,"3",C$255:C$265)</f>
        <v>0</v>
      </c>
      <c r="D268" s="80">
        <f>SUMIF($B$255:$B$265,"3",D$255:D$265)</f>
        <v>0</v>
      </c>
      <c r="E268" s="80">
        <f>SUMIF($B$255:$B$265,"3",E$255:E$265)</f>
        <v>0</v>
      </c>
    </row>
    <row r="269" spans="1:5" s="10" customFormat="1" ht="49.5">
      <c r="A269" s="67" t="s">
        <v>430</v>
      </c>
      <c r="B269" s="100"/>
      <c r="C269" s="130"/>
      <c r="D269" s="130"/>
      <c r="E269" s="130"/>
    </row>
    <row r="270" spans="1:5" s="10" customFormat="1" ht="16.5">
      <c r="A270" s="66" t="s">
        <v>148</v>
      </c>
      <c r="B270" s="100"/>
      <c r="C270" s="130"/>
      <c r="D270" s="130"/>
      <c r="E270" s="130"/>
    </row>
    <row r="271" spans="1:5" s="10" customFormat="1" ht="18" customHeight="1">
      <c r="A271" s="62" t="s">
        <v>204</v>
      </c>
      <c r="B271" s="100">
        <v>2</v>
      </c>
      <c r="C271" s="82">
        <v>5609738</v>
      </c>
      <c r="D271" s="82">
        <v>5388004</v>
      </c>
      <c r="E271" s="82">
        <v>5388004</v>
      </c>
    </row>
    <row r="272" spans="1:5" s="10" customFormat="1" ht="15.75">
      <c r="A272" s="62" t="s">
        <v>422</v>
      </c>
      <c r="B272" s="99">
        <v>2</v>
      </c>
      <c r="C272" s="131"/>
      <c r="D272" s="131"/>
      <c r="E272" s="131"/>
    </row>
    <row r="273" spans="1:5" s="10" customFormat="1" ht="31.5">
      <c r="A273" s="42" t="s">
        <v>148</v>
      </c>
      <c r="B273" s="99"/>
      <c r="C273" s="81">
        <f>SUM(C274:C276)</f>
        <v>5609738</v>
      </c>
      <c r="D273" s="81">
        <f>SUM(D274:D276)</f>
        <v>5388004</v>
      </c>
      <c r="E273" s="81">
        <f>SUM(E274:E276)</f>
        <v>5388004</v>
      </c>
    </row>
    <row r="274" spans="1:5" s="10" customFormat="1" ht="15.75">
      <c r="A274" s="84" t="s">
        <v>373</v>
      </c>
      <c r="B274" s="97">
        <v>1</v>
      </c>
      <c r="C274" s="80">
        <f>SUMIF($B$270:$B$273,"1",C$270:C$273)</f>
        <v>0</v>
      </c>
      <c r="D274" s="80">
        <f>SUMIF($B$270:$B$273,"1",D$270:D$273)</f>
        <v>0</v>
      </c>
      <c r="E274" s="80">
        <f>SUMIF($B$270:$B$273,"1",E$270:E$273)</f>
        <v>0</v>
      </c>
    </row>
    <row r="275" spans="1:5" s="10" customFormat="1" ht="15.75">
      <c r="A275" s="84" t="s">
        <v>218</v>
      </c>
      <c r="B275" s="97">
        <v>2</v>
      </c>
      <c r="C275" s="80">
        <f>SUMIF($B$270:$B$273,"2",C$270:C$273)</f>
        <v>5609738</v>
      </c>
      <c r="D275" s="80">
        <f>SUMIF($B$270:$B$273,"2",D$270:D$273)</f>
        <v>5388004</v>
      </c>
      <c r="E275" s="80">
        <f>SUMIF($B$270:$B$273,"2",E$270:E$273)</f>
        <v>5388004</v>
      </c>
    </row>
    <row r="276" spans="1:5" s="10" customFormat="1" ht="15.75">
      <c r="A276" s="84" t="s">
        <v>110</v>
      </c>
      <c r="B276" s="97">
        <v>3</v>
      </c>
      <c r="C276" s="80">
        <f>SUMIF($B$270:$B$273,"3",C$270:C$273)</f>
        <v>0</v>
      </c>
      <c r="D276" s="80">
        <f>SUMIF($B$270:$B$273,"3",D$270:D$273)</f>
        <v>0</v>
      </c>
      <c r="E276" s="80">
        <f>SUMIF($B$270:$B$273,"3",E$270:E$273)</f>
        <v>0</v>
      </c>
    </row>
    <row r="277" spans="1:5" s="10" customFormat="1" ht="15.75" hidden="1">
      <c r="A277" s="66" t="s">
        <v>149</v>
      </c>
      <c r="B277" s="97"/>
      <c r="C277" s="121"/>
      <c r="D277" s="121"/>
      <c r="E277" s="121"/>
    </row>
    <row r="278" spans="1:5" s="10" customFormat="1" ht="31.5" hidden="1">
      <c r="A278" s="62" t="s">
        <v>204</v>
      </c>
      <c r="B278" s="100">
        <v>2</v>
      </c>
      <c r="C278" s="121"/>
      <c r="D278" s="121"/>
      <c r="E278" s="121"/>
    </row>
    <row r="279" spans="1:5" s="10" customFormat="1" ht="15.75" hidden="1">
      <c r="A279" s="62" t="s">
        <v>422</v>
      </c>
      <c r="B279" s="99">
        <v>2</v>
      </c>
      <c r="C279" s="131"/>
      <c r="D279" s="131"/>
      <c r="E279" s="131"/>
    </row>
    <row r="280" spans="1:5" s="10" customFormat="1" ht="15.75" hidden="1">
      <c r="A280" s="42" t="s">
        <v>149</v>
      </c>
      <c r="B280" s="99"/>
      <c r="C280" s="129">
        <f>SUM(C281:C283)</f>
        <v>0</v>
      </c>
      <c r="D280" s="129">
        <f>SUM(D281:D283)</f>
        <v>0</v>
      </c>
      <c r="E280" s="129">
        <f>SUM(E281:E283)</f>
        <v>0</v>
      </c>
    </row>
    <row r="281" spans="1:5" s="10" customFormat="1" ht="15.75" hidden="1">
      <c r="A281" s="84" t="s">
        <v>373</v>
      </c>
      <c r="B281" s="97">
        <v>1</v>
      </c>
      <c r="C281" s="121">
        <f>SUMIF($B$277:$B$280,"1",C$277:C$280)</f>
        <v>0</v>
      </c>
      <c r="D281" s="121">
        <f>SUMIF($B$277:$B$280,"1",D$277:D$280)</f>
        <v>0</v>
      </c>
      <c r="E281" s="121">
        <f>SUMIF($B$277:$B$280,"1",E$277:E$280)</f>
        <v>0</v>
      </c>
    </row>
    <row r="282" spans="1:5" s="10" customFormat="1" ht="15.75" hidden="1">
      <c r="A282" s="84" t="s">
        <v>218</v>
      </c>
      <c r="B282" s="97">
        <v>2</v>
      </c>
      <c r="C282" s="121">
        <f>SUMIF($B$277:$B$280,"2",C$277:C$280)</f>
        <v>0</v>
      </c>
      <c r="D282" s="121">
        <f>SUMIF($B$277:$B$280,"2",D$277:D$280)</f>
        <v>0</v>
      </c>
      <c r="E282" s="121">
        <f>SUMIF($B$277:$B$280,"2",E$277:E$280)</f>
        <v>0</v>
      </c>
    </row>
    <row r="283" spans="1:5" s="10" customFormat="1" ht="15.75" hidden="1">
      <c r="A283" s="84" t="s">
        <v>110</v>
      </c>
      <c r="B283" s="97">
        <v>3</v>
      </c>
      <c r="C283" s="121">
        <f>SUMIF($B$277:$B$280,"3",C$277:C$280)</f>
        <v>0</v>
      </c>
      <c r="D283" s="121">
        <f>SUMIF($B$277:$B$280,"3",D$277:D$280)</f>
        <v>0</v>
      </c>
      <c r="E283" s="121">
        <f>SUMIF($B$277:$B$280,"3",E$277:E$280)</f>
        <v>0</v>
      </c>
    </row>
    <row r="284" spans="1:5" s="10" customFormat="1" ht="49.5">
      <c r="A284" s="67" t="s">
        <v>81</v>
      </c>
      <c r="B284" s="100"/>
      <c r="C284" s="130">
        <f>C285+C298</f>
        <v>0</v>
      </c>
      <c r="D284" s="130">
        <f>D285+D298</f>
        <v>0</v>
      </c>
      <c r="E284" s="130">
        <f>E285+E298</f>
        <v>0</v>
      </c>
    </row>
    <row r="285" spans="1:5" s="10" customFormat="1" ht="15.75">
      <c r="A285" s="66" t="s">
        <v>146</v>
      </c>
      <c r="B285" s="99"/>
      <c r="C285" s="131"/>
      <c r="D285" s="131"/>
      <c r="E285" s="131"/>
    </row>
    <row r="286" spans="1:5" s="10" customFormat="1" ht="15.75">
      <c r="A286" s="62" t="s">
        <v>203</v>
      </c>
      <c r="B286" s="99"/>
      <c r="C286" s="131"/>
      <c r="D286" s="131"/>
      <c r="E286" s="131"/>
    </row>
    <row r="287" spans="1:5" s="10" customFormat="1" ht="31.5" hidden="1">
      <c r="A287" s="84" t="s">
        <v>420</v>
      </c>
      <c r="B287" s="99"/>
      <c r="C287" s="131"/>
      <c r="D287" s="131"/>
      <c r="E287" s="131"/>
    </row>
    <row r="288" spans="1:5" s="10" customFormat="1" ht="31.5" hidden="1">
      <c r="A288" s="84" t="s">
        <v>215</v>
      </c>
      <c r="B288" s="99"/>
      <c r="C288" s="131"/>
      <c r="D288" s="131"/>
      <c r="E288" s="131"/>
    </row>
    <row r="289" spans="1:5" s="10" customFormat="1" ht="31.5" hidden="1">
      <c r="A289" s="84" t="s">
        <v>421</v>
      </c>
      <c r="B289" s="99"/>
      <c r="C289" s="131"/>
      <c r="D289" s="131"/>
      <c r="E289" s="131"/>
    </row>
    <row r="290" spans="1:5" s="10" customFormat="1" ht="31.5">
      <c r="A290" s="84" t="s">
        <v>214</v>
      </c>
      <c r="B290" s="99">
        <v>2</v>
      </c>
      <c r="C290" s="131"/>
      <c r="D290" s="131">
        <v>459678</v>
      </c>
      <c r="E290" s="131">
        <v>459678</v>
      </c>
    </row>
    <row r="291" spans="1:5" s="10" customFormat="1" ht="15.75" hidden="1">
      <c r="A291" s="84" t="s">
        <v>213</v>
      </c>
      <c r="B291" s="99"/>
      <c r="C291" s="131"/>
      <c r="D291" s="131"/>
      <c r="E291" s="131"/>
    </row>
    <row r="292" spans="1:5" s="10" customFormat="1" ht="15.75" hidden="1">
      <c r="A292" s="62" t="s">
        <v>205</v>
      </c>
      <c r="B292" s="99"/>
      <c r="C292" s="131"/>
      <c r="D292" s="131"/>
      <c r="E292" s="131"/>
    </row>
    <row r="293" spans="1:5" s="10" customFormat="1" ht="31.5" hidden="1">
      <c r="A293" s="62" t="s">
        <v>206</v>
      </c>
      <c r="B293" s="99"/>
      <c r="C293" s="131"/>
      <c r="D293" s="131"/>
      <c r="E293" s="131"/>
    </row>
    <row r="294" spans="1:5" s="10" customFormat="1" ht="31.5">
      <c r="A294" s="42" t="s">
        <v>146</v>
      </c>
      <c r="B294" s="99"/>
      <c r="C294" s="129">
        <f>SUM(C295:C297)</f>
        <v>0</v>
      </c>
      <c r="D294" s="129">
        <f>SUM(D295:D297)</f>
        <v>459678</v>
      </c>
      <c r="E294" s="129">
        <f>SUM(E295:E297)</f>
        <v>459678</v>
      </c>
    </row>
    <row r="295" spans="1:5" s="10" customFormat="1" ht="15.75">
      <c r="A295" s="84" t="s">
        <v>373</v>
      </c>
      <c r="B295" s="97">
        <v>1</v>
      </c>
      <c r="C295" s="121">
        <f>SUMIF($B$285:$B$294,"1",C$285:C$294)</f>
        <v>0</v>
      </c>
      <c r="D295" s="121">
        <f>SUMIF($B$285:$B$294,"1",D$285:D$294)</f>
        <v>0</v>
      </c>
      <c r="E295" s="121">
        <f>SUMIF($B$285:$B$294,"1",E$285:E$294)</f>
        <v>0</v>
      </c>
    </row>
    <row r="296" spans="1:5" s="10" customFormat="1" ht="15.75">
      <c r="A296" s="84" t="s">
        <v>218</v>
      </c>
      <c r="B296" s="97">
        <v>2</v>
      </c>
      <c r="C296" s="121">
        <f>SUMIF($B$285:$B$294,"2",C$285:C$294)</f>
        <v>0</v>
      </c>
      <c r="D296" s="121">
        <f>SUMIF($B$285:$B$294,"2",D$285:D$294)</f>
        <v>459678</v>
      </c>
      <c r="E296" s="121">
        <f>SUMIF($B$285:$B$294,"2",E$285:E$294)</f>
        <v>459678</v>
      </c>
    </row>
    <row r="297" spans="1:5" s="10" customFormat="1" ht="15.75">
      <c r="A297" s="84" t="s">
        <v>110</v>
      </c>
      <c r="B297" s="97">
        <v>3</v>
      </c>
      <c r="C297" s="121">
        <f>SUMIF($B$285:$B$294,"3",C$285:C$294)</f>
        <v>0</v>
      </c>
      <c r="D297" s="121">
        <f>SUMIF($B$285:$B$294,"3",D$285:D$294)</f>
        <v>0</v>
      </c>
      <c r="E297" s="121">
        <f>SUMIF($B$285:$B$294,"3",E$285:E$294)</f>
        <v>0</v>
      </c>
    </row>
    <row r="298" spans="1:5" s="10" customFormat="1" ht="15.75" hidden="1">
      <c r="A298" s="66" t="s">
        <v>147</v>
      </c>
      <c r="B298" s="99"/>
      <c r="C298" s="131"/>
      <c r="D298" s="131"/>
      <c r="E298" s="131"/>
    </row>
    <row r="299" spans="1:5" s="10" customFormat="1" ht="15.75" hidden="1">
      <c r="A299" s="62" t="s">
        <v>203</v>
      </c>
      <c r="B299" s="99"/>
      <c r="C299" s="131"/>
      <c r="D299" s="131"/>
      <c r="E299" s="131"/>
    </row>
    <row r="300" spans="1:5" s="10" customFormat="1" ht="31.5" hidden="1">
      <c r="A300" s="84" t="s">
        <v>420</v>
      </c>
      <c r="B300" s="99"/>
      <c r="C300" s="131"/>
      <c r="D300" s="131"/>
      <c r="E300" s="131"/>
    </row>
    <row r="301" spans="1:5" s="10" customFormat="1" ht="31.5" hidden="1">
      <c r="A301" s="84" t="s">
        <v>215</v>
      </c>
      <c r="B301" s="99"/>
      <c r="C301" s="131"/>
      <c r="D301" s="131"/>
      <c r="E301" s="131"/>
    </row>
    <row r="302" spans="1:5" s="10" customFormat="1" ht="31.5" hidden="1">
      <c r="A302" s="84" t="s">
        <v>421</v>
      </c>
      <c r="B302" s="99"/>
      <c r="C302" s="131"/>
      <c r="D302" s="131"/>
      <c r="E302" s="131"/>
    </row>
    <row r="303" spans="1:5" s="10" customFormat="1" ht="15.75" hidden="1">
      <c r="A303" s="84" t="s">
        <v>214</v>
      </c>
      <c r="B303" s="99"/>
      <c r="C303" s="131"/>
      <c r="D303" s="131"/>
      <c r="E303" s="131"/>
    </row>
    <row r="304" spans="1:5" s="10" customFormat="1" ht="15.75" hidden="1">
      <c r="A304" s="84" t="s">
        <v>213</v>
      </c>
      <c r="B304" s="99"/>
      <c r="C304" s="131"/>
      <c r="D304" s="131"/>
      <c r="E304" s="131"/>
    </row>
    <row r="305" spans="1:5" s="10" customFormat="1" ht="15.75" hidden="1">
      <c r="A305" s="62" t="s">
        <v>205</v>
      </c>
      <c r="B305" s="99"/>
      <c r="C305" s="131"/>
      <c r="D305" s="131"/>
      <c r="E305" s="131"/>
    </row>
    <row r="306" spans="1:5" s="10" customFormat="1" ht="31.5" hidden="1">
      <c r="A306" s="62" t="s">
        <v>206</v>
      </c>
      <c r="B306" s="99"/>
      <c r="C306" s="131"/>
      <c r="D306" s="131"/>
      <c r="E306" s="131"/>
    </row>
    <row r="307" spans="1:5" s="10" customFormat="1" ht="15.75" hidden="1">
      <c r="A307" s="42" t="s">
        <v>147</v>
      </c>
      <c r="B307" s="99"/>
      <c r="C307" s="129">
        <f>SUM(C308:C310)</f>
        <v>0</v>
      </c>
      <c r="D307" s="129">
        <f>SUM(D308:D310)</f>
        <v>0</v>
      </c>
      <c r="E307" s="129">
        <f>SUM(E308:E310)</f>
        <v>0</v>
      </c>
    </row>
    <row r="308" spans="1:5" s="10" customFormat="1" ht="15.75" hidden="1">
      <c r="A308" s="84" t="s">
        <v>373</v>
      </c>
      <c r="B308" s="97">
        <v>1</v>
      </c>
      <c r="C308" s="121">
        <f>SUMIF($B$298:$B$307,"1",C$298:C$307)</f>
        <v>0</v>
      </c>
      <c r="D308" s="121">
        <f>SUMIF($B$298:$B$307,"1",D$298:D$307)</f>
        <v>0</v>
      </c>
      <c r="E308" s="121">
        <f>SUMIF($B$298:$B$307,"1",E$298:E$307)</f>
        <v>0</v>
      </c>
    </row>
    <row r="309" spans="1:5" s="10" customFormat="1" ht="15.75" hidden="1">
      <c r="A309" s="84" t="s">
        <v>218</v>
      </c>
      <c r="B309" s="97">
        <v>2</v>
      </c>
      <c r="C309" s="121">
        <f>SUMIF($B$298:$B$307,"2",C$298:C$307)</f>
        <v>0</v>
      </c>
      <c r="D309" s="121">
        <f>SUMIF($B$298:$B$307,"2",D$298:D$307)</f>
        <v>0</v>
      </c>
      <c r="E309" s="121">
        <f>SUMIF($B$298:$B$307,"2",E$298:E$307)</f>
        <v>0</v>
      </c>
    </row>
    <row r="310" spans="1:5" s="10" customFormat="1" ht="15.75" hidden="1">
      <c r="A310" s="84" t="s">
        <v>110</v>
      </c>
      <c r="B310" s="97">
        <v>3</v>
      </c>
      <c r="C310" s="121">
        <f>SUMIF($B$298:$B$307,"3",C$298:C$307)</f>
        <v>0</v>
      </c>
      <c r="D310" s="121">
        <f>SUMIF($B$298:$B$307,"3",D$298:D$307)</f>
        <v>0</v>
      </c>
      <c r="E310" s="121">
        <f>SUMIF($B$298:$B$307,"3",E$298:E$307)</f>
        <v>0</v>
      </c>
    </row>
    <row r="311" spans="1:5" s="10" customFormat="1" ht="16.5">
      <c r="A311" s="67" t="s">
        <v>82</v>
      </c>
      <c r="B311" s="100"/>
      <c r="C311" s="104">
        <f>C96+C130+C159+C217++C237+C251+C265+C273+C280+C294+C307</f>
        <v>18901965</v>
      </c>
      <c r="D311" s="104">
        <f>D96+D130+D159+D217++D237+D251+D265+D273+D280+D294+D307</f>
        <v>24238690</v>
      </c>
      <c r="E311" s="104">
        <f>E96+E130+E159+E217++E237+E251+E265+E273+E280+E294+E307</f>
        <v>23652069</v>
      </c>
    </row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5"/>
  <sheetViews>
    <sheetView zoomScalePageLayoutView="0" workbookViewId="0" topLeftCell="A1">
      <selection activeCell="G134" sqref="G134"/>
    </sheetView>
  </sheetViews>
  <sheetFormatPr defaultColWidth="9.140625" defaultRowHeight="15"/>
  <cols>
    <col min="1" max="1" width="58.7109375" style="15" customWidth="1"/>
    <col min="2" max="2" width="5.7109375" style="98" customWidth="1"/>
    <col min="3" max="3" width="12.7109375" style="40" customWidth="1"/>
    <col min="4" max="5" width="12.7109375" style="15" customWidth="1"/>
    <col min="6" max="16384" width="9.140625" style="15" customWidth="1"/>
  </cols>
  <sheetData>
    <row r="1" spans="1:5" ht="15.75" customHeight="1">
      <c r="A1" s="363" t="s">
        <v>508</v>
      </c>
      <c r="B1" s="363"/>
      <c r="C1" s="363"/>
      <c r="D1" s="363"/>
      <c r="E1" s="363"/>
    </row>
    <row r="2" spans="1:5" ht="15.75">
      <c r="A2" s="334" t="s">
        <v>431</v>
      </c>
      <c r="B2" s="334"/>
      <c r="C2" s="334"/>
      <c r="D2" s="334"/>
      <c r="E2" s="334"/>
    </row>
    <row r="3" spans="1:3" ht="15.75">
      <c r="A3" s="44"/>
      <c r="C3" s="44"/>
    </row>
    <row r="4" spans="1:5" s="10" customFormat="1" ht="30.75" customHeight="1">
      <c r="A4" s="16" t="s">
        <v>9</v>
      </c>
      <c r="B4" s="16" t="s">
        <v>126</v>
      </c>
      <c r="C4" s="39" t="s">
        <v>4</v>
      </c>
      <c r="D4" s="39" t="s">
        <v>543</v>
      </c>
      <c r="E4" s="39" t="s">
        <v>544</v>
      </c>
    </row>
    <row r="5" spans="1:5" s="10" customFormat="1" ht="16.5">
      <c r="A5" s="67" t="s">
        <v>80</v>
      </c>
      <c r="B5" s="100"/>
      <c r="C5" s="80"/>
      <c r="D5" s="80"/>
      <c r="E5" s="80"/>
    </row>
    <row r="6" spans="1:5" s="10" customFormat="1" ht="15.75">
      <c r="A6" s="66" t="s">
        <v>73</v>
      </c>
      <c r="B6" s="99"/>
      <c r="C6" s="80"/>
      <c r="D6" s="80"/>
      <c r="E6" s="80"/>
    </row>
    <row r="7" spans="1:5" s="10" customFormat="1" ht="15.75">
      <c r="A7" s="42" t="s">
        <v>154</v>
      </c>
      <c r="B7" s="99"/>
      <c r="C7" s="81">
        <f>SUM(C8:C10)</f>
        <v>6731043</v>
      </c>
      <c r="D7" s="81">
        <f>SUM(D8:D10)</f>
        <v>7990700</v>
      </c>
      <c r="E7" s="81">
        <f>SUM(E8:E10)</f>
        <v>7611666</v>
      </c>
    </row>
    <row r="8" spans="1:5" s="10" customFormat="1" ht="15.75">
      <c r="A8" s="84" t="s">
        <v>373</v>
      </c>
      <c r="B8" s="97">
        <v>1</v>
      </c>
      <c r="C8" s="80">
        <f>COFOG!C54</f>
        <v>0</v>
      </c>
      <c r="D8" s="80">
        <f>COFOG!D54</f>
        <v>0</v>
      </c>
      <c r="E8" s="80">
        <f>COFOG!E54</f>
        <v>0</v>
      </c>
    </row>
    <row r="9" spans="1:5" s="10" customFormat="1" ht="15.75">
      <c r="A9" s="84" t="s">
        <v>218</v>
      </c>
      <c r="B9" s="97">
        <v>2</v>
      </c>
      <c r="C9" s="80">
        <f>COFOG!C55</f>
        <v>6201043</v>
      </c>
      <c r="D9" s="80">
        <f>COFOG!D55</f>
        <v>7460700</v>
      </c>
      <c r="E9" s="80">
        <f>COFOG!E55</f>
        <v>7141666</v>
      </c>
    </row>
    <row r="10" spans="1:5" s="10" customFormat="1" ht="15.75">
      <c r="A10" s="84" t="s">
        <v>110</v>
      </c>
      <c r="B10" s="97">
        <v>3</v>
      </c>
      <c r="C10" s="80">
        <f>COFOG!C56</f>
        <v>530000</v>
      </c>
      <c r="D10" s="80">
        <f>COFOG!D56</f>
        <v>530000</v>
      </c>
      <c r="E10" s="80">
        <f>COFOG!E56</f>
        <v>470000</v>
      </c>
    </row>
    <row r="11" spans="1:5" s="10" customFormat="1" ht="31.5">
      <c r="A11" s="42" t="s">
        <v>156</v>
      </c>
      <c r="B11" s="99"/>
      <c r="C11" s="81">
        <f>SUM(C12:C14)</f>
        <v>1351024</v>
      </c>
      <c r="D11" s="81">
        <f>SUM(D12:D14)</f>
        <v>1499412</v>
      </c>
      <c r="E11" s="81">
        <f>SUM(E12:E14)</f>
        <v>1435929</v>
      </c>
    </row>
    <row r="12" spans="1:5" s="10" customFormat="1" ht="15.75">
      <c r="A12" s="84" t="s">
        <v>373</v>
      </c>
      <c r="B12" s="97">
        <v>1</v>
      </c>
      <c r="C12" s="80">
        <f>COFOG!F54</f>
        <v>0</v>
      </c>
      <c r="D12" s="80">
        <f>COFOG!G54</f>
        <v>0</v>
      </c>
      <c r="E12" s="80">
        <f>COFOG!H54</f>
        <v>0</v>
      </c>
    </row>
    <row r="13" spans="1:5" s="10" customFormat="1" ht="15.75">
      <c r="A13" s="84" t="s">
        <v>218</v>
      </c>
      <c r="B13" s="97">
        <v>2</v>
      </c>
      <c r="C13" s="80">
        <f>COFOG!F55</f>
        <v>1218424</v>
      </c>
      <c r="D13" s="80">
        <f>COFOG!G55</f>
        <v>1366812</v>
      </c>
      <c r="E13" s="80">
        <f>COFOG!H55</f>
        <v>1341519</v>
      </c>
    </row>
    <row r="14" spans="1:5" s="10" customFormat="1" ht="15.75">
      <c r="A14" s="84" t="s">
        <v>110</v>
      </c>
      <c r="B14" s="97">
        <v>3</v>
      </c>
      <c r="C14" s="80">
        <f>COFOG!F56</f>
        <v>132600</v>
      </c>
      <c r="D14" s="80">
        <f>COFOG!G56</f>
        <v>132600</v>
      </c>
      <c r="E14" s="80">
        <f>COFOG!H56</f>
        <v>94410</v>
      </c>
    </row>
    <row r="15" spans="1:5" s="10" customFormat="1" ht="15.75">
      <c r="A15" s="42" t="s">
        <v>157</v>
      </c>
      <c r="B15" s="99"/>
      <c r="C15" s="81">
        <f>SUM(C16:C18)</f>
        <v>4277020</v>
      </c>
      <c r="D15" s="81">
        <f>SUM(D16:D18)</f>
        <v>5168317</v>
      </c>
      <c r="E15" s="81">
        <f>SUM(E16:E18)</f>
        <v>3413811</v>
      </c>
    </row>
    <row r="16" spans="1:5" s="10" customFormat="1" ht="15.75">
      <c r="A16" s="84" t="s">
        <v>373</v>
      </c>
      <c r="B16" s="97">
        <v>1</v>
      </c>
      <c r="C16" s="80">
        <f>COFOG!I54</f>
        <v>0</v>
      </c>
      <c r="D16" s="80">
        <f>COFOG!J54</f>
        <v>0</v>
      </c>
      <c r="E16" s="80">
        <f>COFOG!K54</f>
        <v>0</v>
      </c>
    </row>
    <row r="17" spans="1:5" s="10" customFormat="1" ht="15.75">
      <c r="A17" s="84" t="s">
        <v>218</v>
      </c>
      <c r="B17" s="97">
        <v>2</v>
      </c>
      <c r="C17" s="80">
        <f>COFOG!I55</f>
        <v>4277020</v>
      </c>
      <c r="D17" s="80">
        <f>COFOG!J55</f>
        <v>5168317</v>
      </c>
      <c r="E17" s="80">
        <f>COFOG!K55</f>
        <v>3413811</v>
      </c>
    </row>
    <row r="18" spans="1:5" s="10" customFormat="1" ht="15.75">
      <c r="A18" s="84" t="s">
        <v>110</v>
      </c>
      <c r="B18" s="97">
        <v>3</v>
      </c>
      <c r="C18" s="80">
        <f>COFOG!I56</f>
        <v>0</v>
      </c>
      <c r="D18" s="80">
        <f>COFOG!J56</f>
        <v>0</v>
      </c>
      <c r="E18" s="80">
        <f>COFOG!K56</f>
        <v>0</v>
      </c>
    </row>
    <row r="19" spans="1:5" s="10" customFormat="1" ht="15.75">
      <c r="A19" s="66" t="s">
        <v>158</v>
      </c>
      <c r="B19" s="99"/>
      <c r="C19" s="80"/>
      <c r="D19" s="80"/>
      <c r="E19" s="80"/>
    </row>
    <row r="20" spans="1:5" s="10" customFormat="1" ht="31.5">
      <c r="A20" s="106" t="s">
        <v>161</v>
      </c>
      <c r="B20" s="99"/>
      <c r="C20" s="80">
        <f>SUM(C21:C22)</f>
        <v>0</v>
      </c>
      <c r="D20" s="80">
        <f>SUM(D21:D22)</f>
        <v>13000</v>
      </c>
      <c r="E20" s="80">
        <f>SUM(E21:E22)</f>
        <v>13000</v>
      </c>
    </row>
    <row r="21" spans="1:5" s="10" customFormat="1" ht="47.25">
      <c r="A21" s="84" t="s">
        <v>167</v>
      </c>
      <c r="B21" s="99">
        <v>2</v>
      </c>
      <c r="C21" s="80"/>
      <c r="D21" s="80">
        <v>13000</v>
      </c>
      <c r="E21" s="80">
        <v>13000</v>
      </c>
    </row>
    <row r="22" spans="1:5" s="10" customFormat="1" ht="15.75" hidden="1">
      <c r="A22" s="84" t="s">
        <v>168</v>
      </c>
      <c r="B22" s="99">
        <v>2</v>
      </c>
      <c r="C22" s="80"/>
      <c r="D22" s="80"/>
      <c r="E22" s="80"/>
    </row>
    <row r="23" spans="1:5" s="10" customFormat="1" ht="15.75">
      <c r="A23" s="107" t="s">
        <v>159</v>
      </c>
      <c r="B23" s="99"/>
      <c r="C23" s="80">
        <f>SUM(C20:C20)</f>
        <v>0</v>
      </c>
      <c r="D23" s="80">
        <f>SUM(D20:D20)</f>
        <v>13000</v>
      </c>
      <c r="E23" s="80">
        <f>SUM(E20:E20)</f>
        <v>13000</v>
      </c>
    </row>
    <row r="24" spans="1:5" s="10" customFormat="1" ht="15.75" hidden="1">
      <c r="A24" s="62" t="s">
        <v>169</v>
      </c>
      <c r="B24" s="99"/>
      <c r="C24" s="80"/>
      <c r="D24" s="80"/>
      <c r="E24" s="80"/>
    </row>
    <row r="25" spans="1:5" s="10" customFormat="1" ht="47.25" hidden="1">
      <c r="A25" s="105" t="s">
        <v>166</v>
      </c>
      <c r="B25" s="99">
        <v>2</v>
      </c>
      <c r="C25" s="80"/>
      <c r="D25" s="80"/>
      <c r="E25" s="80"/>
    </row>
    <row r="26" spans="1:5" s="10" customFormat="1" ht="47.25" hidden="1">
      <c r="A26" s="105" t="s">
        <v>166</v>
      </c>
      <c r="B26" s="99">
        <v>3</v>
      </c>
      <c r="C26" s="80"/>
      <c r="D26" s="80"/>
      <c r="E26" s="80"/>
    </row>
    <row r="27" spans="1:5" s="10" customFormat="1" ht="15.75" hidden="1">
      <c r="A27" s="107" t="s">
        <v>165</v>
      </c>
      <c r="B27" s="99"/>
      <c r="C27" s="80">
        <f>SUM(C25:C26)</f>
        <v>0</v>
      </c>
      <c r="D27" s="80">
        <f>SUM(D25:D26)</f>
        <v>0</v>
      </c>
      <c r="E27" s="80">
        <f>SUM(E25:E26)</f>
        <v>0</v>
      </c>
    </row>
    <row r="28" spans="1:5" s="10" customFormat="1" ht="15.75" hidden="1">
      <c r="A28" s="106" t="s">
        <v>162</v>
      </c>
      <c r="B28" s="99"/>
      <c r="C28" s="80">
        <f>SUM(C29:C29)</f>
        <v>0</v>
      </c>
      <c r="D28" s="80">
        <f>SUM(D29:D29)</f>
        <v>0</v>
      </c>
      <c r="E28" s="80">
        <f>SUM(E29:E29)</f>
        <v>0</v>
      </c>
    </row>
    <row r="29" spans="1:5" s="10" customFormat="1" ht="15.75" hidden="1">
      <c r="A29" s="84" t="s">
        <v>404</v>
      </c>
      <c r="B29" s="99">
        <v>2</v>
      </c>
      <c r="C29" s="80"/>
      <c r="D29" s="80"/>
      <c r="E29" s="80"/>
    </row>
    <row r="30" spans="1:5" s="10" customFormat="1" ht="15.75" hidden="1">
      <c r="A30" s="84" t="s">
        <v>163</v>
      </c>
      <c r="B30" s="99">
        <v>2</v>
      </c>
      <c r="C30" s="80"/>
      <c r="D30" s="80"/>
      <c r="E30" s="80"/>
    </row>
    <row r="31" spans="1:5" s="10" customFormat="1" ht="31.5" hidden="1">
      <c r="A31" s="84" t="s">
        <v>164</v>
      </c>
      <c r="B31" s="99">
        <v>2</v>
      </c>
      <c r="C31" s="80"/>
      <c r="D31" s="80"/>
      <c r="E31" s="80"/>
    </row>
    <row r="32" spans="1:5" s="10" customFormat="1" ht="15.75">
      <c r="A32" s="84" t="s">
        <v>380</v>
      </c>
      <c r="B32" s="99"/>
      <c r="C32" s="80">
        <f>C33+C48</f>
        <v>924800</v>
      </c>
      <c r="D32" s="80">
        <f>D33+D48</f>
        <v>906894</v>
      </c>
      <c r="E32" s="80">
        <f>E33+E48</f>
        <v>403625</v>
      </c>
    </row>
    <row r="33" spans="1:5" s="10" customFormat="1" ht="15.75">
      <c r="A33" s="84" t="s">
        <v>381</v>
      </c>
      <c r="B33" s="99"/>
      <c r="C33" s="80">
        <f>SUM(C34:C47)</f>
        <v>824800</v>
      </c>
      <c r="D33" s="80">
        <f>SUM(D34:D47)</f>
        <v>686894</v>
      </c>
      <c r="E33" s="80">
        <f>SUM(E34:E47)</f>
        <v>325625</v>
      </c>
    </row>
    <row r="34" spans="1:5" s="10" customFormat="1" ht="15.75">
      <c r="A34" s="84" t="s">
        <v>383</v>
      </c>
      <c r="B34" s="99">
        <v>2</v>
      </c>
      <c r="C34" s="80">
        <v>50000</v>
      </c>
      <c r="D34" s="80">
        <v>50000</v>
      </c>
      <c r="E34" s="80">
        <v>15000</v>
      </c>
    </row>
    <row r="35" spans="1:5" s="10" customFormat="1" ht="47.25">
      <c r="A35" s="84" t="s">
        <v>391</v>
      </c>
      <c r="B35" s="99">
        <v>2</v>
      </c>
      <c r="C35" s="80">
        <v>184800</v>
      </c>
      <c r="D35" s="80">
        <v>184800</v>
      </c>
      <c r="E35" s="80">
        <v>162200</v>
      </c>
    </row>
    <row r="36" spans="1:5" s="10" customFormat="1" ht="31.5">
      <c r="A36" s="84" t="s">
        <v>471</v>
      </c>
      <c r="B36" s="99">
        <v>2</v>
      </c>
      <c r="C36" s="80">
        <v>120000</v>
      </c>
      <c r="D36" s="80">
        <v>120000</v>
      </c>
      <c r="E36" s="80"/>
    </row>
    <row r="37" spans="1:5" s="10" customFormat="1" ht="31.5">
      <c r="A37" s="84" t="s">
        <v>384</v>
      </c>
      <c r="B37" s="99">
        <v>2</v>
      </c>
      <c r="C37" s="80">
        <v>100000</v>
      </c>
      <c r="D37" s="80">
        <v>100000</v>
      </c>
      <c r="E37" s="80"/>
    </row>
    <row r="38" spans="1:5" s="10" customFormat="1" ht="31.5" hidden="1">
      <c r="A38" s="84" t="s">
        <v>392</v>
      </c>
      <c r="B38" s="99">
        <v>2</v>
      </c>
      <c r="C38" s="121"/>
      <c r="D38" s="121"/>
      <c r="E38" s="121"/>
    </row>
    <row r="39" spans="1:5" s="10" customFormat="1" ht="31.5">
      <c r="A39" s="84" t="s">
        <v>390</v>
      </c>
      <c r="B39" s="99">
        <v>2</v>
      </c>
      <c r="C39" s="80">
        <v>40000</v>
      </c>
      <c r="D39" s="80">
        <v>40000</v>
      </c>
      <c r="E39" s="80">
        <v>20000</v>
      </c>
    </row>
    <row r="40" spans="1:5" s="10" customFormat="1" ht="15.75">
      <c r="A40" s="84" t="s">
        <v>389</v>
      </c>
      <c r="B40" s="99">
        <v>2</v>
      </c>
      <c r="C40" s="80">
        <v>300000</v>
      </c>
      <c r="D40" s="80">
        <v>162094</v>
      </c>
      <c r="E40" s="80">
        <v>98425</v>
      </c>
    </row>
    <row r="41" spans="1:5" s="10" customFormat="1" ht="15.75" hidden="1">
      <c r="A41" s="84" t="s">
        <v>388</v>
      </c>
      <c r="B41" s="99">
        <v>2</v>
      </c>
      <c r="C41" s="121"/>
      <c r="D41" s="121"/>
      <c r="E41" s="121"/>
    </row>
    <row r="42" spans="1:5" s="10" customFormat="1" ht="15.75" hidden="1">
      <c r="A42" s="84" t="s">
        <v>387</v>
      </c>
      <c r="B42" s="99">
        <v>2</v>
      </c>
      <c r="C42" s="121"/>
      <c r="D42" s="121"/>
      <c r="E42" s="121"/>
    </row>
    <row r="43" spans="1:5" s="10" customFormat="1" ht="31.5">
      <c r="A43" s="84" t="s">
        <v>386</v>
      </c>
      <c r="B43" s="99">
        <v>2</v>
      </c>
      <c r="C43" s="80">
        <v>30000</v>
      </c>
      <c r="D43" s="80">
        <v>30000</v>
      </c>
      <c r="E43" s="80">
        <v>30000</v>
      </c>
    </row>
    <row r="44" spans="1:5" s="10" customFormat="1" ht="15.75" hidden="1">
      <c r="A44" s="84" t="s">
        <v>435</v>
      </c>
      <c r="B44" s="99">
        <v>2</v>
      </c>
      <c r="C44" s="121"/>
      <c r="D44" s="121"/>
      <c r="E44" s="121"/>
    </row>
    <row r="45" spans="1:5" s="10" customFormat="1" ht="15.75" hidden="1">
      <c r="A45" s="84" t="s">
        <v>385</v>
      </c>
      <c r="B45" s="99">
        <v>2</v>
      </c>
      <c r="C45" s="121"/>
      <c r="D45" s="121"/>
      <c r="E45" s="121"/>
    </row>
    <row r="46" spans="1:5" s="10" customFormat="1" ht="15.75" hidden="1">
      <c r="A46" s="84" t="s">
        <v>393</v>
      </c>
      <c r="B46" s="99">
        <v>2</v>
      </c>
      <c r="C46" s="121"/>
      <c r="D46" s="121"/>
      <c r="E46" s="121"/>
    </row>
    <row r="47" spans="1:5" s="10" customFormat="1" ht="15.75" hidden="1">
      <c r="A47" s="84" t="s">
        <v>394</v>
      </c>
      <c r="B47" s="99">
        <v>2</v>
      </c>
      <c r="C47" s="121"/>
      <c r="D47" s="121"/>
      <c r="E47" s="121"/>
    </row>
    <row r="48" spans="1:5" s="10" customFormat="1" ht="15.75">
      <c r="A48" s="84" t="s">
        <v>382</v>
      </c>
      <c r="B48" s="99"/>
      <c r="C48" s="80">
        <f>SUM(C49:C58)</f>
        <v>100000</v>
      </c>
      <c r="D48" s="80">
        <f>SUM(D49:D58)</f>
        <v>220000</v>
      </c>
      <c r="E48" s="80">
        <f>SUM(E49:E58)</f>
        <v>78000</v>
      </c>
    </row>
    <row r="49" spans="1:5" s="10" customFormat="1" ht="15.75" hidden="1">
      <c r="A49" s="84" t="s">
        <v>395</v>
      </c>
      <c r="B49" s="99">
        <v>2</v>
      </c>
      <c r="C49" s="80"/>
      <c r="D49" s="80"/>
      <c r="E49" s="80"/>
    </row>
    <row r="50" spans="1:5" s="10" customFormat="1" ht="31.5" hidden="1">
      <c r="A50" s="84" t="s">
        <v>396</v>
      </c>
      <c r="B50" s="99">
        <v>2</v>
      </c>
      <c r="C50" s="80"/>
      <c r="D50" s="80"/>
      <c r="E50" s="80"/>
    </row>
    <row r="51" spans="1:5" s="10" customFormat="1" ht="31.5" hidden="1">
      <c r="A51" s="84" t="s">
        <v>397</v>
      </c>
      <c r="B51" s="99">
        <v>2</v>
      </c>
      <c r="C51" s="80"/>
      <c r="D51" s="80"/>
      <c r="E51" s="80"/>
    </row>
    <row r="52" spans="1:5" s="10" customFormat="1" ht="15.75">
      <c r="A52" s="84" t="s">
        <v>398</v>
      </c>
      <c r="B52" s="99">
        <v>2</v>
      </c>
      <c r="C52" s="80"/>
      <c r="D52" s="80">
        <v>120000</v>
      </c>
      <c r="E52" s="80"/>
    </row>
    <row r="53" spans="1:5" s="10" customFormat="1" ht="15.75">
      <c r="A53" s="84" t="s">
        <v>399</v>
      </c>
      <c r="B53" s="99">
        <v>2</v>
      </c>
      <c r="C53" s="80">
        <v>100000</v>
      </c>
      <c r="D53" s="80">
        <v>100000</v>
      </c>
      <c r="E53" s="80">
        <v>78000</v>
      </c>
    </row>
    <row r="54" spans="1:5" s="10" customFormat="1" ht="15.75" hidden="1">
      <c r="A54" s="84" t="s">
        <v>400</v>
      </c>
      <c r="B54" s="99">
        <v>2</v>
      </c>
      <c r="C54" s="80"/>
      <c r="D54" s="80"/>
      <c r="E54" s="80"/>
    </row>
    <row r="55" spans="1:5" s="10" customFormat="1" ht="15.75" hidden="1">
      <c r="A55" s="84" t="s">
        <v>401</v>
      </c>
      <c r="B55" s="99">
        <v>2</v>
      </c>
      <c r="C55" s="80"/>
      <c r="D55" s="80"/>
      <c r="E55" s="80"/>
    </row>
    <row r="56" spans="1:5" s="10" customFormat="1" ht="15.75" hidden="1">
      <c r="A56" s="84" t="s">
        <v>434</v>
      </c>
      <c r="B56" s="99">
        <v>2</v>
      </c>
      <c r="C56" s="80"/>
      <c r="D56" s="80"/>
      <c r="E56" s="80"/>
    </row>
    <row r="57" spans="1:5" s="10" customFormat="1" ht="15.75" hidden="1">
      <c r="A57" s="84" t="s">
        <v>402</v>
      </c>
      <c r="B57" s="99">
        <v>2</v>
      </c>
      <c r="C57" s="80"/>
      <c r="D57" s="80"/>
      <c r="E57" s="80"/>
    </row>
    <row r="58" spans="1:5" s="10" customFormat="1" ht="15.75" hidden="1">
      <c r="A58" s="84" t="s">
        <v>403</v>
      </c>
      <c r="B58" s="99">
        <v>2</v>
      </c>
      <c r="C58" s="80"/>
      <c r="D58" s="80"/>
      <c r="E58" s="80"/>
    </row>
    <row r="59" spans="1:5" s="10" customFormat="1" ht="15.75">
      <c r="A59" s="107" t="s">
        <v>160</v>
      </c>
      <c r="B59" s="99"/>
      <c r="C59" s="80">
        <f>SUM(C30:C32)+SUM(C28:C28)</f>
        <v>924800</v>
      </c>
      <c r="D59" s="80">
        <f>SUM(D30:D32)+SUM(D28:D28)</f>
        <v>906894</v>
      </c>
      <c r="E59" s="80">
        <f>SUM(E30:E32)+SUM(E28:E28)</f>
        <v>403625</v>
      </c>
    </row>
    <row r="60" spans="1:5" s="10" customFormat="1" ht="15.75">
      <c r="A60" s="42" t="s">
        <v>158</v>
      </c>
      <c r="B60" s="99"/>
      <c r="C60" s="81">
        <f>SUM(C61:C63)</f>
        <v>924800</v>
      </c>
      <c r="D60" s="81">
        <f>SUM(D61:D63)</f>
        <v>919894</v>
      </c>
      <c r="E60" s="81">
        <f>SUM(E61:E63)</f>
        <v>416625</v>
      </c>
    </row>
    <row r="61" spans="1:5" s="10" customFormat="1" ht="15.75">
      <c r="A61" s="84" t="s">
        <v>373</v>
      </c>
      <c r="B61" s="97">
        <v>1</v>
      </c>
      <c r="C61" s="80">
        <f>SUMIF($B$19:$B$60,"1",C$19:C$60)</f>
        <v>0</v>
      </c>
      <c r="D61" s="80">
        <f>SUMIF($B$19:$B$60,"1",D$19:D$60)</f>
        <v>0</v>
      </c>
      <c r="E61" s="80">
        <f>SUMIF($B$19:$B$60,"1",E$19:E$60)</f>
        <v>0</v>
      </c>
    </row>
    <row r="62" spans="1:5" s="10" customFormat="1" ht="15.75">
      <c r="A62" s="84" t="s">
        <v>218</v>
      </c>
      <c r="B62" s="97">
        <v>2</v>
      </c>
      <c r="C62" s="80">
        <f>SUMIF($B$19:$B$60,"2",C$19:C$60)</f>
        <v>924800</v>
      </c>
      <c r="D62" s="80">
        <f>SUMIF($B$19:$B$60,"2",D$19:D$60)</f>
        <v>919894</v>
      </c>
      <c r="E62" s="80">
        <f>SUMIF($B$19:$B$60,"2",E$19:E$60)</f>
        <v>416625</v>
      </c>
    </row>
    <row r="63" spans="1:5" s="10" customFormat="1" ht="15.75">
      <c r="A63" s="84" t="s">
        <v>110</v>
      </c>
      <c r="B63" s="97">
        <v>3</v>
      </c>
      <c r="C63" s="80">
        <f>SUMIF($B$19:$B$60,"3",C$19:C$60)</f>
        <v>0</v>
      </c>
      <c r="D63" s="80">
        <f>SUMIF($B$19:$B$60,"3",D$19:D$60)</f>
        <v>0</v>
      </c>
      <c r="E63" s="80">
        <f>SUMIF($B$19:$B$60,"3",E$19:E$60)</f>
        <v>0</v>
      </c>
    </row>
    <row r="64" spans="1:5" s="10" customFormat="1" ht="15.75">
      <c r="A64" s="65" t="s">
        <v>219</v>
      </c>
      <c r="B64" s="16"/>
      <c r="C64" s="80"/>
      <c r="D64" s="80"/>
      <c r="E64" s="80"/>
    </row>
    <row r="65" spans="1:5" s="10" customFormat="1" ht="15.75" hidden="1">
      <c r="A65" s="62" t="s">
        <v>172</v>
      </c>
      <c r="B65" s="16"/>
      <c r="C65" s="80"/>
      <c r="D65" s="80"/>
      <c r="E65" s="80"/>
    </row>
    <row r="66" spans="1:5" s="10" customFormat="1" ht="31.5">
      <c r="A66" s="62" t="s">
        <v>521</v>
      </c>
      <c r="B66" s="16">
        <v>2</v>
      </c>
      <c r="C66" s="80"/>
      <c r="D66" s="80">
        <v>4026</v>
      </c>
      <c r="E66" s="80">
        <v>4026</v>
      </c>
    </row>
    <row r="67" spans="1:5" s="10" customFormat="1" ht="31.5" hidden="1">
      <c r="A67" s="62" t="s">
        <v>406</v>
      </c>
      <c r="B67" s="16"/>
      <c r="C67" s="80"/>
      <c r="D67" s="80"/>
      <c r="E67" s="80"/>
    </row>
    <row r="68" spans="1:5" s="10" customFormat="1" ht="15.75" hidden="1">
      <c r="A68" s="62" t="s">
        <v>405</v>
      </c>
      <c r="B68" s="16"/>
      <c r="C68" s="80"/>
      <c r="D68" s="80"/>
      <c r="E68" s="80"/>
    </row>
    <row r="69" spans="1:5" s="10" customFormat="1" ht="15.75" hidden="1">
      <c r="A69" s="62"/>
      <c r="B69" s="16"/>
      <c r="C69" s="80"/>
      <c r="D69" s="80"/>
      <c r="E69" s="80"/>
    </row>
    <row r="70" spans="1:5" s="10" customFormat="1" ht="31.5" hidden="1">
      <c r="A70" s="62" t="s">
        <v>170</v>
      </c>
      <c r="B70" s="16"/>
      <c r="C70" s="80"/>
      <c r="D70" s="80"/>
      <c r="E70" s="80"/>
    </row>
    <row r="71" spans="1:5" s="10" customFormat="1" ht="15.75" hidden="1">
      <c r="A71" s="62"/>
      <c r="B71" s="16"/>
      <c r="C71" s="80"/>
      <c r="D71" s="80"/>
      <c r="E71" s="80"/>
    </row>
    <row r="72" spans="1:5" s="10" customFormat="1" ht="31.5" hidden="1">
      <c r="A72" s="62" t="s">
        <v>171</v>
      </c>
      <c r="B72" s="16"/>
      <c r="C72" s="80"/>
      <c r="D72" s="80"/>
      <c r="E72" s="80"/>
    </row>
    <row r="73" spans="1:5" s="10" customFormat="1" ht="15.75" hidden="1">
      <c r="A73" s="62"/>
      <c r="B73" s="16"/>
      <c r="C73" s="80"/>
      <c r="D73" s="80"/>
      <c r="E73" s="80"/>
    </row>
    <row r="74" spans="1:5" s="10" customFormat="1" ht="31.5" hidden="1">
      <c r="A74" s="62" t="s">
        <v>174</v>
      </c>
      <c r="B74" s="16"/>
      <c r="C74" s="80"/>
      <c r="D74" s="80"/>
      <c r="E74" s="80"/>
    </row>
    <row r="75" spans="1:5" s="10" customFormat="1" ht="15.75" hidden="1">
      <c r="A75" s="84" t="s">
        <v>130</v>
      </c>
      <c r="B75" s="99">
        <v>2</v>
      </c>
      <c r="C75" s="80"/>
      <c r="D75" s="80"/>
      <c r="E75" s="80"/>
    </row>
    <row r="76" spans="1:5" s="10" customFormat="1" ht="15.75" hidden="1">
      <c r="A76" s="83" t="s">
        <v>104</v>
      </c>
      <c r="B76" s="16"/>
      <c r="C76" s="80"/>
      <c r="D76" s="80"/>
      <c r="E76" s="80"/>
    </row>
    <row r="77" spans="1:5" s="10" customFormat="1" ht="15.75" hidden="1">
      <c r="A77" s="106" t="s">
        <v>129</v>
      </c>
      <c r="B77" s="16"/>
      <c r="C77" s="80">
        <f>SUM(C75:C76)</f>
        <v>0</v>
      </c>
      <c r="D77" s="80">
        <f>SUM(D75:D76)</f>
        <v>0</v>
      </c>
      <c r="E77" s="80">
        <f>SUM(E75:E76)</f>
        <v>0</v>
      </c>
    </row>
    <row r="78" spans="1:5" s="10" customFormat="1" ht="15.75">
      <c r="A78" s="84" t="s">
        <v>115</v>
      </c>
      <c r="B78" s="16">
        <v>2</v>
      </c>
      <c r="C78" s="80">
        <v>563996</v>
      </c>
      <c r="D78" s="80">
        <v>563996</v>
      </c>
      <c r="E78" s="80">
        <v>563996</v>
      </c>
    </row>
    <row r="79" spans="1:5" s="10" customFormat="1" ht="15.75" hidden="1">
      <c r="A79" s="83" t="s">
        <v>427</v>
      </c>
      <c r="B79" s="99">
        <v>2</v>
      </c>
      <c r="C79" s="121"/>
      <c r="D79" s="121"/>
      <c r="E79" s="121"/>
    </row>
    <row r="80" spans="1:5" s="10" customFormat="1" ht="15.75">
      <c r="A80" s="83" t="s">
        <v>501</v>
      </c>
      <c r="B80" s="99">
        <v>2</v>
      </c>
      <c r="C80" s="80">
        <v>10228</v>
      </c>
      <c r="D80" s="80">
        <v>10228</v>
      </c>
      <c r="E80" s="80">
        <v>10228</v>
      </c>
    </row>
    <row r="81" spans="1:5" s="10" customFormat="1" ht="15.75" hidden="1">
      <c r="A81" s="83" t="s">
        <v>428</v>
      </c>
      <c r="B81" s="99">
        <v>2</v>
      </c>
      <c r="C81" s="80"/>
      <c r="D81" s="80"/>
      <c r="E81" s="80"/>
    </row>
    <row r="82" spans="1:5" s="10" customFormat="1" ht="15.75">
      <c r="A82" s="83" t="s">
        <v>502</v>
      </c>
      <c r="B82" s="99">
        <v>2</v>
      </c>
      <c r="C82" s="80">
        <v>7174</v>
      </c>
      <c r="D82" s="80">
        <v>7174</v>
      </c>
      <c r="E82" s="80">
        <v>7174</v>
      </c>
    </row>
    <row r="83" spans="1:5" s="10" customFormat="1" ht="15.75" hidden="1">
      <c r="A83" s="83" t="s">
        <v>429</v>
      </c>
      <c r="B83" s="99">
        <v>2</v>
      </c>
      <c r="C83" s="80"/>
      <c r="D83" s="80"/>
      <c r="E83" s="80"/>
    </row>
    <row r="84" spans="1:5" s="10" customFormat="1" ht="15.75">
      <c r="A84" s="83" t="s">
        <v>436</v>
      </c>
      <c r="B84" s="99">
        <v>2</v>
      </c>
      <c r="C84" s="80">
        <v>52949</v>
      </c>
      <c r="D84" s="80">
        <v>52949</v>
      </c>
      <c r="E84" s="80">
        <v>52949</v>
      </c>
    </row>
    <row r="85" spans="1:5" s="10" customFormat="1" ht="15.75">
      <c r="A85" s="83" t="s">
        <v>444</v>
      </c>
      <c r="B85" s="16">
        <v>2</v>
      </c>
      <c r="C85" s="80">
        <v>109135</v>
      </c>
      <c r="D85" s="80">
        <v>109135</v>
      </c>
      <c r="E85" s="80">
        <v>109135</v>
      </c>
    </row>
    <row r="86" spans="1:5" s="10" customFormat="1" ht="15.75">
      <c r="A86" s="83" t="s">
        <v>503</v>
      </c>
      <c r="B86" s="16">
        <v>2</v>
      </c>
      <c r="C86" s="80">
        <v>310000</v>
      </c>
      <c r="D86" s="80">
        <v>310000</v>
      </c>
      <c r="E86" s="80">
        <v>310000</v>
      </c>
    </row>
    <row r="87" spans="1:5" s="10" customFormat="1" ht="15.75">
      <c r="A87" s="83" t="s">
        <v>504</v>
      </c>
      <c r="B87" s="16">
        <v>2</v>
      </c>
      <c r="C87" s="80">
        <v>55000</v>
      </c>
      <c r="D87" s="80">
        <v>55000</v>
      </c>
      <c r="E87" s="80"/>
    </row>
    <row r="88" spans="1:5" s="10" customFormat="1" ht="15.75">
      <c r="A88" s="126" t="s">
        <v>497</v>
      </c>
      <c r="B88" s="16">
        <v>2</v>
      </c>
      <c r="C88" s="80">
        <v>5000</v>
      </c>
      <c r="D88" s="80">
        <v>5000</v>
      </c>
      <c r="E88" s="80">
        <v>5000</v>
      </c>
    </row>
    <row r="89" spans="1:5" s="10" customFormat="1" ht="31.5">
      <c r="A89" s="106" t="s">
        <v>175</v>
      </c>
      <c r="B89" s="16"/>
      <c r="C89" s="80">
        <f>SUM(C78:C88)</f>
        <v>1113482</v>
      </c>
      <c r="D89" s="80">
        <f>SUM(D78:D88)</f>
        <v>1113482</v>
      </c>
      <c r="E89" s="80">
        <f>SUM(E78:E88)</f>
        <v>1058482</v>
      </c>
    </row>
    <row r="90" spans="1:5" s="10" customFormat="1" ht="15.75" hidden="1">
      <c r="A90" s="83" t="s">
        <v>437</v>
      </c>
      <c r="B90" s="99">
        <v>2</v>
      </c>
      <c r="C90" s="80"/>
      <c r="D90" s="80"/>
      <c r="E90" s="80"/>
    </row>
    <row r="91" spans="1:5" s="10" customFormat="1" ht="15.75" hidden="1">
      <c r="A91" s="83" t="s">
        <v>438</v>
      </c>
      <c r="B91" s="99">
        <v>2</v>
      </c>
      <c r="C91" s="80"/>
      <c r="D91" s="80"/>
      <c r="E91" s="80"/>
    </row>
    <row r="92" spans="1:5" s="10" customFormat="1" ht="15.75" hidden="1">
      <c r="A92" s="83" t="s">
        <v>439</v>
      </c>
      <c r="B92" s="99">
        <v>2</v>
      </c>
      <c r="C92" s="80"/>
      <c r="D92" s="80"/>
      <c r="E92" s="80"/>
    </row>
    <row r="93" spans="1:5" s="10" customFormat="1" ht="15.75" hidden="1">
      <c r="A93" s="83" t="s">
        <v>440</v>
      </c>
      <c r="B93" s="99">
        <v>2</v>
      </c>
      <c r="C93" s="80"/>
      <c r="D93" s="80"/>
      <c r="E93" s="80"/>
    </row>
    <row r="94" spans="1:5" s="10" customFormat="1" ht="15.75" hidden="1">
      <c r="A94" s="83" t="s">
        <v>441</v>
      </c>
      <c r="B94" s="99">
        <v>2</v>
      </c>
      <c r="C94" s="80"/>
      <c r="D94" s="80"/>
      <c r="E94" s="80"/>
    </row>
    <row r="95" spans="1:5" s="10" customFormat="1" ht="15.75">
      <c r="A95" s="83" t="s">
        <v>505</v>
      </c>
      <c r="B95" s="99">
        <v>2</v>
      </c>
      <c r="C95" s="80">
        <v>191149</v>
      </c>
      <c r="D95" s="80">
        <v>191149</v>
      </c>
      <c r="E95" s="80">
        <v>191149</v>
      </c>
    </row>
    <row r="96" spans="1:5" s="10" customFormat="1" ht="15.75" hidden="1">
      <c r="A96" s="83" t="s">
        <v>443</v>
      </c>
      <c r="B96" s="16">
        <v>2</v>
      </c>
      <c r="C96" s="80"/>
      <c r="D96" s="80"/>
      <c r="E96" s="80"/>
    </row>
    <row r="97" spans="1:5" s="10" customFormat="1" ht="15.75" hidden="1">
      <c r="A97" s="83" t="s">
        <v>444</v>
      </c>
      <c r="B97" s="16">
        <v>2</v>
      </c>
      <c r="C97" s="80"/>
      <c r="D97" s="80"/>
      <c r="E97" s="80"/>
    </row>
    <row r="98" spans="1:5" s="10" customFormat="1" ht="15.75" hidden="1">
      <c r="A98" s="83" t="s">
        <v>472</v>
      </c>
      <c r="B98" s="16">
        <v>2</v>
      </c>
      <c r="C98" s="80"/>
      <c r="D98" s="80"/>
      <c r="E98" s="80"/>
    </row>
    <row r="99" spans="1:5" s="10" customFormat="1" ht="15.75" hidden="1">
      <c r="A99" s="83" t="s">
        <v>104</v>
      </c>
      <c r="B99" s="16"/>
      <c r="C99" s="80"/>
      <c r="D99" s="80"/>
      <c r="E99" s="80"/>
    </row>
    <row r="100" spans="1:5" s="10" customFormat="1" ht="15.75">
      <c r="A100" s="106" t="s">
        <v>176</v>
      </c>
      <c r="B100" s="16"/>
      <c r="C100" s="80">
        <f>SUM(C90:C99)</f>
        <v>191149</v>
      </c>
      <c r="D100" s="80">
        <f>SUM(D90:D99)</f>
        <v>191149</v>
      </c>
      <c r="E100" s="80">
        <f>SUM(E90:E99)</f>
        <v>191149</v>
      </c>
    </row>
    <row r="101" spans="1:5" s="10" customFormat="1" ht="31.5">
      <c r="A101" s="107" t="s">
        <v>173</v>
      </c>
      <c r="B101" s="16"/>
      <c r="C101" s="80">
        <f>C77+C89+C100</f>
        <v>1304631</v>
      </c>
      <c r="D101" s="80">
        <f>D77+D89+D100</f>
        <v>1304631</v>
      </c>
      <c r="E101" s="80">
        <f>E77+E89+E100</f>
        <v>1249631</v>
      </c>
    </row>
    <row r="102" spans="1:5" s="10" customFormat="1" ht="15.75" hidden="1">
      <c r="A102" s="62"/>
      <c r="B102" s="99"/>
      <c r="C102" s="80"/>
      <c r="D102" s="80"/>
      <c r="E102" s="80"/>
    </row>
    <row r="103" spans="1:5" s="10" customFormat="1" ht="31.5" hidden="1">
      <c r="A103" s="62" t="s">
        <v>177</v>
      </c>
      <c r="B103" s="99"/>
      <c r="C103" s="80"/>
      <c r="D103" s="80"/>
      <c r="E103" s="80"/>
    </row>
    <row r="104" spans="1:5" s="10" customFormat="1" ht="15.75">
      <c r="A104" s="84" t="s">
        <v>425</v>
      </c>
      <c r="B104" s="99">
        <v>2</v>
      </c>
      <c r="C104" s="80">
        <v>100000</v>
      </c>
      <c r="D104" s="80">
        <v>100000</v>
      </c>
      <c r="E104" s="80"/>
    </row>
    <row r="105" spans="1:5" s="10" customFormat="1" ht="47.25">
      <c r="A105" s="62" t="s">
        <v>178</v>
      </c>
      <c r="B105" s="99"/>
      <c r="C105" s="80">
        <f>SUM(C104)</f>
        <v>100000</v>
      </c>
      <c r="D105" s="80">
        <f>SUM(D104)</f>
        <v>100000</v>
      </c>
      <c r="E105" s="80">
        <f>SUM(E104)</f>
        <v>0</v>
      </c>
    </row>
    <row r="106" spans="1:5" s="10" customFormat="1" ht="15.75" hidden="1">
      <c r="A106" s="62" t="s">
        <v>179</v>
      </c>
      <c r="B106" s="99"/>
      <c r="C106" s="80"/>
      <c r="D106" s="80"/>
      <c r="E106" s="80"/>
    </row>
    <row r="107" spans="1:5" s="10" customFormat="1" ht="15.75" hidden="1">
      <c r="A107" s="62" t="s">
        <v>180</v>
      </c>
      <c r="B107" s="99"/>
      <c r="C107" s="80"/>
      <c r="D107" s="80"/>
      <c r="E107" s="80"/>
    </row>
    <row r="108" spans="1:5" s="10" customFormat="1" ht="15.75" hidden="1">
      <c r="A108" s="118" t="s">
        <v>426</v>
      </c>
      <c r="B108" s="99">
        <v>2</v>
      </c>
      <c r="C108" s="80"/>
      <c r="D108" s="80"/>
      <c r="E108" s="80"/>
    </row>
    <row r="109" spans="1:5" s="10" customFormat="1" ht="15.75" hidden="1">
      <c r="A109" s="118" t="s">
        <v>445</v>
      </c>
      <c r="B109" s="99">
        <v>2</v>
      </c>
      <c r="C109" s="80"/>
      <c r="D109" s="80"/>
      <c r="E109" s="80"/>
    </row>
    <row r="110" spans="1:5" s="10" customFormat="1" ht="15.75">
      <c r="A110" s="118" t="s">
        <v>525</v>
      </c>
      <c r="B110" s="99">
        <v>2</v>
      </c>
      <c r="C110" s="80"/>
      <c r="D110" s="80">
        <v>20000</v>
      </c>
      <c r="E110" s="80">
        <v>20000</v>
      </c>
    </row>
    <row r="111" spans="1:5" s="10" customFormat="1" ht="15.75">
      <c r="A111" s="118" t="s">
        <v>446</v>
      </c>
      <c r="B111" s="99">
        <v>2</v>
      </c>
      <c r="C111" s="80">
        <v>30000</v>
      </c>
      <c r="D111" s="80">
        <v>0</v>
      </c>
      <c r="E111" s="80"/>
    </row>
    <row r="112" spans="1:5" s="10" customFormat="1" ht="15.75">
      <c r="A112" s="108" t="s">
        <v>181</v>
      </c>
      <c r="B112" s="99"/>
      <c r="C112" s="80">
        <f>SUM(C108:C111)</f>
        <v>30000</v>
      </c>
      <c r="D112" s="80">
        <f>SUM(D108:D111)</f>
        <v>20000</v>
      </c>
      <c r="E112" s="80">
        <f>SUM(E108:E111)</f>
        <v>20000</v>
      </c>
    </row>
    <row r="113" spans="1:5" s="10" customFormat="1" ht="15.75" hidden="1">
      <c r="A113" s="84" t="s">
        <v>128</v>
      </c>
      <c r="B113" s="99">
        <v>2</v>
      </c>
      <c r="C113" s="80"/>
      <c r="D113" s="80"/>
      <c r="E113" s="80"/>
    </row>
    <row r="114" spans="1:5" s="10" customFormat="1" ht="15.75" hidden="1">
      <c r="A114" s="84"/>
      <c r="B114" s="99"/>
      <c r="C114" s="80"/>
      <c r="D114" s="80"/>
      <c r="E114" s="80"/>
    </row>
    <row r="115" spans="1:5" s="10" customFormat="1" ht="15.75" hidden="1">
      <c r="A115" s="108" t="s">
        <v>127</v>
      </c>
      <c r="B115" s="99"/>
      <c r="C115" s="80">
        <f>SUM(C113:C114)</f>
        <v>0</v>
      </c>
      <c r="D115" s="80">
        <f>SUM(D113:D114)</f>
        <v>0</v>
      </c>
      <c r="E115" s="80">
        <f>SUM(E113:E114)</f>
        <v>0</v>
      </c>
    </row>
    <row r="116" spans="1:5" s="10" customFormat="1" ht="15.75" hidden="1">
      <c r="A116" s="84"/>
      <c r="B116" s="99"/>
      <c r="C116" s="80"/>
      <c r="D116" s="80"/>
      <c r="E116" s="80"/>
    </row>
    <row r="117" spans="1:5" s="10" customFormat="1" ht="15.75" hidden="1">
      <c r="A117" s="62" t="s">
        <v>506</v>
      </c>
      <c r="B117" s="99">
        <v>2</v>
      </c>
      <c r="C117" s="80"/>
      <c r="D117" s="80"/>
      <c r="E117" s="80"/>
    </row>
    <row r="118" spans="1:5" s="10" customFormat="1" ht="15.75" hidden="1">
      <c r="A118" s="108" t="s">
        <v>182</v>
      </c>
      <c r="B118" s="99"/>
      <c r="C118" s="80">
        <f>SUM(C116:C117)</f>
        <v>0</v>
      </c>
      <c r="D118" s="80">
        <f>SUM(D116:D117)</f>
        <v>0</v>
      </c>
      <c r="E118" s="80">
        <f>SUM(E116:E117)</f>
        <v>0</v>
      </c>
    </row>
    <row r="119" spans="1:5" s="10" customFormat="1" ht="15.75" hidden="1">
      <c r="A119" s="66"/>
      <c r="B119" s="99"/>
      <c r="C119" s="80"/>
      <c r="D119" s="80"/>
      <c r="E119" s="80"/>
    </row>
    <row r="120" spans="1:5" s="10" customFormat="1" ht="15.75" hidden="1">
      <c r="A120" s="62"/>
      <c r="B120" s="99"/>
      <c r="C120" s="80"/>
      <c r="D120" s="80"/>
      <c r="E120" s="80"/>
    </row>
    <row r="121" spans="1:5" s="10" customFormat="1" ht="31.5">
      <c r="A121" s="107" t="s">
        <v>407</v>
      </c>
      <c r="B121" s="99"/>
      <c r="C121" s="80">
        <f>C112+C115+C118</f>
        <v>30000</v>
      </c>
      <c r="D121" s="80">
        <f>D112+D115+D118</f>
        <v>20000</v>
      </c>
      <c r="E121" s="80">
        <f>E112+E115+E118</f>
        <v>20000</v>
      </c>
    </row>
    <row r="122" spans="1:5" s="10" customFormat="1" ht="15.75">
      <c r="A122" s="84" t="s">
        <v>201</v>
      </c>
      <c r="B122" s="99">
        <v>2</v>
      </c>
      <c r="C122" s="121">
        <v>158024</v>
      </c>
      <c r="D122" s="121">
        <v>36294</v>
      </c>
      <c r="E122" s="121"/>
    </row>
    <row r="123" spans="1:5" s="10" customFormat="1" ht="15.75" hidden="1">
      <c r="A123" s="84" t="s">
        <v>202</v>
      </c>
      <c r="B123" s="99">
        <v>2</v>
      </c>
      <c r="C123" s="80"/>
      <c r="D123" s="80"/>
      <c r="E123" s="80"/>
    </row>
    <row r="124" spans="1:5" s="10" customFormat="1" ht="15.75">
      <c r="A124" s="62" t="s">
        <v>408</v>
      </c>
      <c r="B124" s="99"/>
      <c r="C124" s="80">
        <f>SUM(C122:C123)</f>
        <v>158024</v>
      </c>
      <c r="D124" s="80">
        <f>SUM(D122:D123)</f>
        <v>36294</v>
      </c>
      <c r="E124" s="80">
        <f>SUM(E122:E123)</f>
        <v>0</v>
      </c>
    </row>
    <row r="125" spans="1:5" s="10" customFormat="1" ht="15.75">
      <c r="A125" s="64" t="s">
        <v>219</v>
      </c>
      <c r="B125" s="99"/>
      <c r="C125" s="81">
        <f>SUM(C126:C126:C128)</f>
        <v>1592655</v>
      </c>
      <c r="D125" s="81">
        <f>SUM(D126:D126:D128)</f>
        <v>1464951</v>
      </c>
      <c r="E125" s="81">
        <f>SUM(E126:E126:E128)</f>
        <v>1273657</v>
      </c>
    </row>
    <row r="126" spans="1:5" s="10" customFormat="1" ht="15.75">
      <c r="A126" s="84" t="s">
        <v>373</v>
      </c>
      <c r="B126" s="97">
        <v>1</v>
      </c>
      <c r="C126" s="80">
        <f>SUMIF($B$64:$B$125,"1",C$64:C$125)</f>
        <v>0</v>
      </c>
      <c r="D126" s="80">
        <f>SUMIF($B$64:$B$125,"1",D$64:D$125)</f>
        <v>0</v>
      </c>
      <c r="E126" s="80">
        <f>SUMIF($B$64:$B$125,"1",E$64:E$125)</f>
        <v>0</v>
      </c>
    </row>
    <row r="127" spans="1:5" s="10" customFormat="1" ht="15.75">
      <c r="A127" s="84" t="s">
        <v>218</v>
      </c>
      <c r="B127" s="97">
        <v>2</v>
      </c>
      <c r="C127" s="80">
        <f>SUMIF($B$64:$B$125,"2",C$64:C$125)</f>
        <v>1592655</v>
      </c>
      <c r="D127" s="80">
        <f>SUMIF($B$64:$B$125,"2",D$64:D$125)</f>
        <v>1464951</v>
      </c>
      <c r="E127" s="80">
        <f>SUMIF($B$64:$B$125,"2",E$64:E$125)</f>
        <v>1273657</v>
      </c>
    </row>
    <row r="128" spans="1:5" s="10" customFormat="1" ht="15.75">
      <c r="A128" s="84" t="s">
        <v>110</v>
      </c>
      <c r="B128" s="97">
        <v>3</v>
      </c>
      <c r="C128" s="80">
        <f>SUMIF($B$64:$B$125,"3",C$64:C$125)</f>
        <v>0</v>
      </c>
      <c r="D128" s="80">
        <f>SUMIF($B$64:$B$125,"3",D$64:D$125)</f>
        <v>0</v>
      </c>
      <c r="E128" s="80">
        <f>SUMIF($B$64:$B$125,"3",E$64:E$125)</f>
        <v>0</v>
      </c>
    </row>
    <row r="129" spans="1:5" ht="15.75">
      <c r="A129" s="66" t="s">
        <v>78</v>
      </c>
      <c r="B129" s="99"/>
      <c r="C129" s="80"/>
      <c r="D129" s="80"/>
      <c r="E129" s="80"/>
    </row>
    <row r="130" spans="1:5" ht="15.75">
      <c r="A130" s="42" t="s">
        <v>220</v>
      </c>
      <c r="B130" s="99"/>
      <c r="C130" s="81">
        <f>SUM(C131:C133)</f>
        <v>2794000</v>
      </c>
      <c r="D130" s="81">
        <f>SUM(D131:D133)</f>
        <v>4548100</v>
      </c>
      <c r="E130" s="81">
        <f>SUM(E131:E133)</f>
        <v>3671467</v>
      </c>
    </row>
    <row r="131" spans="1:5" ht="15.75">
      <c r="A131" s="84" t="s">
        <v>373</v>
      </c>
      <c r="B131" s="97">
        <v>1</v>
      </c>
      <c r="C131" s="80">
        <f>Felh!J32</f>
        <v>0</v>
      </c>
      <c r="D131" s="80">
        <f>Felh!K32</f>
        <v>0</v>
      </c>
      <c r="E131" s="80">
        <f>Felh!L32</f>
        <v>0</v>
      </c>
    </row>
    <row r="132" spans="1:5" ht="15.75">
      <c r="A132" s="84" t="s">
        <v>218</v>
      </c>
      <c r="B132" s="97">
        <v>2</v>
      </c>
      <c r="C132" s="80">
        <f>Felh!J33</f>
        <v>2794000</v>
      </c>
      <c r="D132" s="80">
        <f>Felh!K33</f>
        <v>4548100</v>
      </c>
      <c r="E132" s="80">
        <f>Felh!L33</f>
        <v>3671467</v>
      </c>
    </row>
    <row r="133" spans="1:5" ht="15.75">
      <c r="A133" s="84" t="s">
        <v>110</v>
      </c>
      <c r="B133" s="97">
        <v>3</v>
      </c>
      <c r="C133" s="80">
        <f>Felh!J34</f>
        <v>0</v>
      </c>
      <c r="D133" s="80">
        <f>Felh!K34</f>
        <v>0</v>
      </c>
      <c r="E133" s="80">
        <f>Felh!L34</f>
        <v>0</v>
      </c>
    </row>
    <row r="134" spans="1:5" ht="15.75">
      <c r="A134" s="42" t="s">
        <v>221</v>
      </c>
      <c r="B134" s="99"/>
      <c r="C134" s="81">
        <f>SUM(C135:C137)</f>
        <v>411770</v>
      </c>
      <c r="D134" s="81">
        <f>SUM(D135:D137)</f>
        <v>1357985</v>
      </c>
      <c r="E134" s="81">
        <f>SUM(E135:E137)</f>
        <v>70887</v>
      </c>
    </row>
    <row r="135" spans="1:5" ht="15.75">
      <c r="A135" s="84" t="s">
        <v>373</v>
      </c>
      <c r="B135" s="97">
        <v>1</v>
      </c>
      <c r="C135" s="80">
        <f>Felh!J52</f>
        <v>0</v>
      </c>
      <c r="D135" s="80">
        <f>Felh!K52</f>
        <v>0</v>
      </c>
      <c r="E135" s="80">
        <f>Felh!L52</f>
        <v>0</v>
      </c>
    </row>
    <row r="136" spans="1:5" ht="15.75">
      <c r="A136" s="84" t="s">
        <v>218</v>
      </c>
      <c r="B136" s="97">
        <v>2</v>
      </c>
      <c r="C136" s="80">
        <f>Felh!J53</f>
        <v>411770</v>
      </c>
      <c r="D136" s="80">
        <f>Felh!K53</f>
        <v>1357985</v>
      </c>
      <c r="E136" s="80">
        <f>Felh!L53</f>
        <v>70887</v>
      </c>
    </row>
    <row r="137" spans="1:5" ht="15" customHeight="1">
      <c r="A137" s="84" t="s">
        <v>110</v>
      </c>
      <c r="B137" s="97">
        <v>3</v>
      </c>
      <c r="C137" s="80">
        <f>Felh!J54</f>
        <v>0</v>
      </c>
      <c r="D137" s="80">
        <f>Felh!K54</f>
        <v>0</v>
      </c>
      <c r="E137" s="80">
        <f>Felh!L54</f>
        <v>0</v>
      </c>
    </row>
    <row r="138" spans="1:5" ht="15.75">
      <c r="A138" s="42" t="s">
        <v>222</v>
      </c>
      <c r="B138" s="99"/>
      <c r="C138" s="81">
        <f>SUM(C139:C141)</f>
        <v>425350</v>
      </c>
      <c r="D138" s="81">
        <f>SUM(D139:D141)</f>
        <v>435350</v>
      </c>
      <c r="E138" s="81">
        <f>SUM(E139:E141)</f>
        <v>36073</v>
      </c>
    </row>
    <row r="139" spans="1:5" ht="15.75">
      <c r="A139" s="84" t="s">
        <v>373</v>
      </c>
      <c r="B139" s="97">
        <v>1</v>
      </c>
      <c r="C139" s="80">
        <f>Felh!J73</f>
        <v>0</v>
      </c>
      <c r="D139" s="80">
        <f>Felh!K73</f>
        <v>0</v>
      </c>
      <c r="E139" s="80">
        <f>Felh!L73</f>
        <v>0</v>
      </c>
    </row>
    <row r="140" spans="1:5" ht="15.75">
      <c r="A140" s="84" t="s">
        <v>218</v>
      </c>
      <c r="B140" s="97">
        <v>2</v>
      </c>
      <c r="C140" s="80">
        <f>Felh!J74</f>
        <v>425350</v>
      </c>
      <c r="D140" s="80">
        <f>Felh!K74</f>
        <v>435350</v>
      </c>
      <c r="E140" s="80">
        <f>Felh!L74</f>
        <v>36073</v>
      </c>
    </row>
    <row r="141" spans="1:5" ht="15.75">
      <c r="A141" s="84" t="s">
        <v>110</v>
      </c>
      <c r="B141" s="97">
        <v>3</v>
      </c>
      <c r="C141" s="80">
        <f>Felh!J75</f>
        <v>0</v>
      </c>
      <c r="D141" s="80">
        <f>Felh!K75</f>
        <v>0</v>
      </c>
      <c r="E141" s="80">
        <f>Felh!L75</f>
        <v>0</v>
      </c>
    </row>
    <row r="142" spans="1:5" ht="16.5">
      <c r="A142" s="68" t="s">
        <v>223</v>
      </c>
      <c r="B142" s="100"/>
      <c r="C142" s="80"/>
      <c r="D142" s="80"/>
      <c r="E142" s="80"/>
    </row>
    <row r="143" spans="1:5" ht="15.75" hidden="1">
      <c r="A143" s="66" t="s">
        <v>112</v>
      </c>
      <c r="B143" s="99"/>
      <c r="C143" s="14"/>
      <c r="D143" s="14"/>
      <c r="E143" s="14"/>
    </row>
    <row r="144" spans="1:5" ht="15.75" hidden="1">
      <c r="A144" s="62" t="s">
        <v>208</v>
      </c>
      <c r="B144" s="99"/>
      <c r="C144" s="14"/>
      <c r="D144" s="14"/>
      <c r="E144" s="14"/>
    </row>
    <row r="145" spans="1:5" ht="31.5" hidden="1">
      <c r="A145" s="84" t="s">
        <v>409</v>
      </c>
      <c r="B145" s="99"/>
      <c r="C145" s="14"/>
      <c r="D145" s="14"/>
      <c r="E145" s="14"/>
    </row>
    <row r="146" spans="1:5" ht="31.5" hidden="1">
      <c r="A146" s="84" t="s">
        <v>210</v>
      </c>
      <c r="B146" s="99"/>
      <c r="C146" s="14"/>
      <c r="D146" s="14"/>
      <c r="E146" s="14"/>
    </row>
    <row r="147" spans="1:5" ht="31.5" hidden="1">
      <c r="A147" s="84" t="s">
        <v>410</v>
      </c>
      <c r="B147" s="99"/>
      <c r="C147" s="14"/>
      <c r="D147" s="14"/>
      <c r="E147" s="14"/>
    </row>
    <row r="148" spans="1:5" ht="31.5">
      <c r="A148" s="84" t="s">
        <v>211</v>
      </c>
      <c r="B148" s="99">
        <v>2</v>
      </c>
      <c r="C148" s="14">
        <v>394303</v>
      </c>
      <c r="D148" s="14">
        <v>853981</v>
      </c>
      <c r="E148" s="14">
        <v>394303</v>
      </c>
    </row>
    <row r="149" spans="1:5" ht="15.75" hidden="1">
      <c r="A149" s="84" t="s">
        <v>212</v>
      </c>
      <c r="B149" s="99"/>
      <c r="C149" s="14"/>
      <c r="D149" s="14"/>
      <c r="E149" s="14"/>
    </row>
    <row r="150" spans="1:5" ht="31.5" hidden="1">
      <c r="A150" s="84" t="s">
        <v>423</v>
      </c>
      <c r="B150" s="99"/>
      <c r="C150" s="14"/>
      <c r="D150" s="14"/>
      <c r="E150" s="14"/>
    </row>
    <row r="151" spans="1:5" ht="15.75" hidden="1">
      <c r="A151" s="84" t="s">
        <v>216</v>
      </c>
      <c r="B151" s="99"/>
      <c r="C151" s="14"/>
      <c r="D151" s="14"/>
      <c r="E151" s="14"/>
    </row>
    <row r="152" spans="1:5" ht="15.75" hidden="1">
      <c r="A152" s="62" t="s">
        <v>217</v>
      </c>
      <c r="B152" s="99"/>
      <c r="C152" s="14"/>
      <c r="D152" s="14"/>
      <c r="E152" s="14"/>
    </row>
    <row r="153" spans="1:5" ht="15.75" hidden="1">
      <c r="A153" s="62" t="s">
        <v>209</v>
      </c>
      <c r="B153" s="99"/>
      <c r="C153" s="14"/>
      <c r="D153" s="14"/>
      <c r="E153" s="14"/>
    </row>
    <row r="154" spans="1:5" ht="15.75">
      <c r="A154" s="42" t="s">
        <v>112</v>
      </c>
      <c r="B154" s="99"/>
      <c r="C154" s="81">
        <f>SUM(C155:C157)</f>
        <v>394303</v>
      </c>
      <c r="D154" s="81">
        <f>SUM(D155:D157)</f>
        <v>853981</v>
      </c>
      <c r="E154" s="81">
        <f>SUM(E155:E157)</f>
        <v>394303</v>
      </c>
    </row>
    <row r="155" spans="1:5" ht="15.75">
      <c r="A155" s="84" t="s">
        <v>373</v>
      </c>
      <c r="B155" s="97">
        <v>1</v>
      </c>
      <c r="C155" s="80">
        <f>SUMIF($B$143:$B$154,"1",C$143:C$154)</f>
        <v>0</v>
      </c>
      <c r="D155" s="80">
        <f>SUMIF($B$143:$B$154,"1",D$143:D$154)</f>
        <v>0</v>
      </c>
      <c r="E155" s="80">
        <f>SUMIF($B$143:$B$154,"1",E$143:E$154)</f>
        <v>0</v>
      </c>
    </row>
    <row r="156" spans="1:5" ht="15.75">
      <c r="A156" s="84" t="s">
        <v>218</v>
      </c>
      <c r="B156" s="97">
        <v>2</v>
      </c>
      <c r="C156" s="80">
        <f>SUMIF($B$143:$B$154,"2",C$143:C$154)</f>
        <v>394303</v>
      </c>
      <c r="D156" s="80">
        <f>SUMIF($B$143:$B$154,"2",D$143:D$154)</f>
        <v>853981</v>
      </c>
      <c r="E156" s="80">
        <f>SUMIF($B$143:$B$154,"2",E$143:E$154)</f>
        <v>394303</v>
      </c>
    </row>
    <row r="157" spans="1:5" ht="15.75">
      <c r="A157" s="84" t="s">
        <v>110</v>
      </c>
      <c r="B157" s="97">
        <v>3</v>
      </c>
      <c r="C157" s="80">
        <f>SUMIF($B$143:$B$154,"3",C$143:C$154)</f>
        <v>0</v>
      </c>
      <c r="D157" s="80">
        <f>SUMIF($B$143:$B$154,"3",D$143:D$154)</f>
        <v>0</v>
      </c>
      <c r="E157" s="80">
        <f>SUMIF($B$143:$B$154,"3",E$143:E$154)</f>
        <v>0</v>
      </c>
    </row>
    <row r="158" spans="1:3" ht="15.75" hidden="1">
      <c r="A158" s="66" t="s">
        <v>113</v>
      </c>
      <c r="B158" s="99"/>
      <c r="C158" s="14"/>
    </row>
    <row r="159" spans="1:3" ht="15.75" hidden="1">
      <c r="A159" s="62" t="s">
        <v>208</v>
      </c>
      <c r="B159" s="99"/>
      <c r="C159" s="14"/>
    </row>
    <row r="160" spans="1:3" ht="31.5" hidden="1">
      <c r="A160" s="84" t="s">
        <v>409</v>
      </c>
      <c r="B160" s="99"/>
      <c r="C160" s="14"/>
    </row>
    <row r="161" spans="1:3" ht="31.5" hidden="1">
      <c r="A161" s="84" t="s">
        <v>210</v>
      </c>
      <c r="B161" s="99"/>
      <c r="C161" s="14"/>
    </row>
    <row r="162" spans="1:3" ht="31.5" hidden="1">
      <c r="A162" s="84" t="s">
        <v>410</v>
      </c>
      <c r="B162" s="99"/>
      <c r="C162" s="14"/>
    </row>
    <row r="163" spans="1:3" ht="15.75" hidden="1">
      <c r="A163" s="84" t="s">
        <v>211</v>
      </c>
      <c r="B163" s="99"/>
      <c r="C163" s="14"/>
    </row>
    <row r="164" spans="1:3" ht="15.75" hidden="1">
      <c r="A164" s="84" t="s">
        <v>212</v>
      </c>
      <c r="B164" s="99"/>
      <c r="C164" s="14"/>
    </row>
    <row r="165" spans="1:3" ht="31.5" hidden="1">
      <c r="A165" s="84" t="s">
        <v>423</v>
      </c>
      <c r="B165" s="99"/>
      <c r="C165" s="14"/>
    </row>
    <row r="166" spans="1:3" ht="15.75" hidden="1">
      <c r="A166" s="84" t="s">
        <v>216</v>
      </c>
      <c r="B166" s="99"/>
      <c r="C166" s="14"/>
    </row>
    <row r="167" spans="1:3" ht="15.75" hidden="1">
      <c r="A167" s="62" t="s">
        <v>217</v>
      </c>
      <c r="B167" s="99"/>
      <c r="C167" s="14"/>
    </row>
    <row r="168" spans="1:3" ht="15.75" hidden="1">
      <c r="A168" s="62" t="s">
        <v>209</v>
      </c>
      <c r="B168" s="99"/>
      <c r="C168" s="14"/>
    </row>
    <row r="169" spans="1:3" ht="15.75" hidden="1">
      <c r="A169" s="42" t="s">
        <v>224</v>
      </c>
      <c r="B169" s="99"/>
      <c r="C169" s="81">
        <f>SUM(C170:C172)</f>
        <v>0</v>
      </c>
    </row>
    <row r="170" spans="1:3" ht="15.75" hidden="1">
      <c r="A170" s="84" t="s">
        <v>373</v>
      </c>
      <c r="B170" s="97">
        <v>1</v>
      </c>
      <c r="C170" s="80">
        <f>SUMIF($B$158:$B$169,"1",C$158:C$169)</f>
        <v>0</v>
      </c>
    </row>
    <row r="171" spans="1:3" ht="15.75" hidden="1">
      <c r="A171" s="84" t="s">
        <v>218</v>
      </c>
      <c r="B171" s="97">
        <v>2</v>
      </c>
      <c r="C171" s="80">
        <f>SUMIF($B$158:$B$169,"2",C$158:C$169)</f>
        <v>0</v>
      </c>
    </row>
    <row r="172" spans="1:3" ht="15.75" hidden="1">
      <c r="A172" s="84" t="s">
        <v>110</v>
      </c>
      <c r="B172" s="97">
        <v>3</v>
      </c>
      <c r="C172" s="80">
        <f>SUMIF($B$158:$B$169,"3",C$158:C$169)</f>
        <v>0</v>
      </c>
    </row>
    <row r="173" spans="1:5" ht="16.5">
      <c r="A173" s="67" t="s">
        <v>114</v>
      </c>
      <c r="B173" s="100"/>
      <c r="C173" s="17">
        <f>C7+C11+C15+C60+C125+C130+C134+C138+C154+C169</f>
        <v>18901965</v>
      </c>
      <c r="D173" s="17">
        <f>D7+D11+D15+D60+D125+D130+D134+D138+D154+D169</f>
        <v>24238690</v>
      </c>
      <c r="E173" s="17">
        <f>E7+E11+E15+E60+E125+E130+E134+E138+E154+E169</f>
        <v>18324418</v>
      </c>
    </row>
    <row r="174" ht="15.75" hidden="1">
      <c r="C174" s="40">
        <f>Bevételek!C311</f>
        <v>18901965</v>
      </c>
    </row>
    <row r="175" ht="15.75" hidden="1">
      <c r="C175" s="40">
        <f>C174-C173</f>
        <v>0</v>
      </c>
    </row>
    <row r="352" ht="15.75"/>
    <row r="353" ht="15.75"/>
    <row r="354" ht="15.75"/>
    <row r="355" ht="15.75"/>
    <row r="356" ht="15.75"/>
    <row r="357" ht="15.75"/>
    <row r="358" ht="15.75"/>
    <row r="364" ht="15.75"/>
    <row r="365" ht="15.75"/>
    <row r="366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0" width="12.7109375" style="19" customWidth="1"/>
    <col min="11" max="12" width="12.7109375" style="2" customWidth="1"/>
    <col min="13" max="16384" width="9.140625" style="2" customWidth="1"/>
  </cols>
  <sheetData>
    <row r="1" spans="1:12" ht="15.75">
      <c r="A1" s="320" t="s">
        <v>508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15.75">
      <c r="A2" s="320" t="s">
        <v>447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ht="15.75"/>
    <row r="4" spans="1:12" s="18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23" t="s">
        <v>9</v>
      </c>
      <c r="C5" s="323" t="s">
        <v>126</v>
      </c>
      <c r="D5" s="330" t="s">
        <v>14</v>
      </c>
      <c r="E5" s="331"/>
      <c r="F5" s="332"/>
      <c r="G5" s="330" t="s">
        <v>15</v>
      </c>
      <c r="H5" s="331"/>
      <c r="I5" s="332"/>
      <c r="J5" s="330" t="s">
        <v>16</v>
      </c>
      <c r="K5" s="331"/>
      <c r="L5" s="332"/>
    </row>
    <row r="6" spans="1:12" s="3" customFormat="1" ht="31.5">
      <c r="A6" s="1">
        <v>2</v>
      </c>
      <c r="B6" s="323"/>
      <c r="C6" s="323"/>
      <c r="D6" s="39" t="s">
        <v>4</v>
      </c>
      <c r="E6" s="39" t="s">
        <v>543</v>
      </c>
      <c r="F6" s="39" t="s">
        <v>544</v>
      </c>
      <c r="G6" s="39" t="s">
        <v>4</v>
      </c>
      <c r="H6" s="39" t="s">
        <v>543</v>
      </c>
      <c r="I6" s="39" t="s">
        <v>544</v>
      </c>
      <c r="J6" s="39" t="s">
        <v>4</v>
      </c>
      <c r="K6" s="39" t="s">
        <v>543</v>
      </c>
      <c r="L6" s="39" t="s">
        <v>544</v>
      </c>
    </row>
    <row r="7" spans="1:12" s="3" customFormat="1" ht="15.75">
      <c r="A7" s="1">
        <v>3</v>
      </c>
      <c r="B7" s="101" t="s">
        <v>93</v>
      </c>
      <c r="C7" s="96"/>
      <c r="D7" s="13"/>
      <c r="E7" s="13"/>
      <c r="F7" s="13"/>
      <c r="G7" s="13"/>
      <c r="H7" s="13"/>
      <c r="I7" s="13"/>
      <c r="J7" s="13"/>
      <c r="K7" s="13"/>
      <c r="L7" s="13"/>
    </row>
    <row r="8" spans="1:12" s="3" customFormat="1" ht="31.5">
      <c r="A8" s="1">
        <v>4</v>
      </c>
      <c r="B8" s="7" t="s">
        <v>545</v>
      </c>
      <c r="C8" s="96">
        <v>2</v>
      </c>
      <c r="D8" s="5">
        <v>0</v>
      </c>
      <c r="E8" s="5">
        <v>1000000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1000000</v>
      </c>
      <c r="L8" s="5">
        <f>F8+I8</f>
        <v>1000000</v>
      </c>
    </row>
    <row r="9" spans="1:12" s="3" customFormat="1" ht="47.25">
      <c r="A9" s="1">
        <v>5</v>
      </c>
      <c r="B9" s="7" t="s">
        <v>185</v>
      </c>
      <c r="C9" s="96"/>
      <c r="D9" s="5">
        <f>SUM(D8)</f>
        <v>0</v>
      </c>
      <c r="E9" s="5">
        <f>SUM(E8)</f>
        <v>1000000</v>
      </c>
      <c r="F9" s="5">
        <f>SUM(F8)</f>
        <v>1000000</v>
      </c>
      <c r="G9" s="112"/>
      <c r="H9" s="112"/>
      <c r="I9" s="112"/>
      <c r="J9" s="112"/>
      <c r="K9" s="112"/>
      <c r="L9" s="112"/>
    </row>
    <row r="10" spans="1:12" s="3" customFormat="1" ht="15.75">
      <c r="A10" s="1">
        <v>6</v>
      </c>
      <c r="B10" s="117" t="s">
        <v>493</v>
      </c>
      <c r="C10" s="96">
        <v>2</v>
      </c>
      <c r="D10" s="5">
        <v>2200000</v>
      </c>
      <c r="E10" s="5">
        <v>2326811</v>
      </c>
      <c r="F10" s="5">
        <v>2326811</v>
      </c>
      <c r="G10" s="5">
        <v>594000</v>
      </c>
      <c r="H10" s="5">
        <v>594189</v>
      </c>
      <c r="I10" s="5">
        <v>344656</v>
      </c>
      <c r="J10" s="5">
        <f aca="true" t="shared" si="0" ref="J10:L13">D10+G10</f>
        <v>2794000</v>
      </c>
      <c r="K10" s="5">
        <f t="shared" si="0"/>
        <v>2921000</v>
      </c>
      <c r="L10" s="5">
        <f t="shared" si="0"/>
        <v>2671467</v>
      </c>
    </row>
    <row r="11" spans="1:12" s="3" customFormat="1" ht="15.75" hidden="1">
      <c r="A11" s="1"/>
      <c r="B11" s="117"/>
      <c r="C11" s="96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96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17"/>
      <c r="C13" s="96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7</v>
      </c>
      <c r="B14" s="7" t="s">
        <v>184</v>
      </c>
      <c r="C14" s="96"/>
      <c r="D14" s="5">
        <f>SUM(D10:D13)</f>
        <v>2200000</v>
      </c>
      <c r="E14" s="5">
        <f>SUM(E10:E13)</f>
        <v>2326811</v>
      </c>
      <c r="F14" s="5">
        <f>SUM(F10:F13)</f>
        <v>2326811</v>
      </c>
      <c r="G14" s="112"/>
      <c r="H14" s="112"/>
      <c r="I14" s="112"/>
      <c r="J14" s="112"/>
      <c r="K14" s="112"/>
      <c r="L14" s="112"/>
    </row>
    <row r="15" spans="1:12" s="3" customFormat="1" ht="15.75" hidden="1">
      <c r="A15" s="1"/>
      <c r="B15" s="7"/>
      <c r="C15" s="96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1.5" hidden="1">
      <c r="A16" s="1"/>
      <c r="B16" s="7" t="s">
        <v>183</v>
      </c>
      <c r="C16" s="96"/>
      <c r="D16" s="5">
        <f>SUM(D15)</f>
        <v>0</v>
      </c>
      <c r="E16" s="5">
        <f>SUM(E15)</f>
        <v>0</v>
      </c>
      <c r="F16" s="5">
        <f>SUM(F15)</f>
        <v>0</v>
      </c>
      <c r="G16" s="112"/>
      <c r="H16" s="112"/>
      <c r="I16" s="112"/>
      <c r="J16" s="112"/>
      <c r="K16" s="112"/>
      <c r="L16" s="112"/>
    </row>
    <row r="17" spans="1:12" s="3" customFormat="1" ht="15.75" hidden="1">
      <c r="A17" s="1"/>
      <c r="B17" s="117"/>
      <c r="C17" s="96"/>
      <c r="D17" s="5"/>
      <c r="E17" s="5"/>
      <c r="F17" s="5"/>
      <c r="G17" s="5"/>
      <c r="H17" s="5"/>
      <c r="I17" s="5"/>
      <c r="J17" s="5">
        <f aca="true" t="shared" si="1" ref="J17:J26">D17+G17</f>
        <v>0</v>
      </c>
      <c r="K17" s="5">
        <f aca="true" t="shared" si="2" ref="K17:K26">E17+H17</f>
        <v>0</v>
      </c>
      <c r="L17" s="5">
        <f aca="true" t="shared" si="3" ref="L17:L26">F17+I17</f>
        <v>0</v>
      </c>
    </row>
    <row r="18" spans="1:12" s="3" customFormat="1" ht="15.75" hidden="1">
      <c r="A18" s="1"/>
      <c r="B18" s="117"/>
      <c r="C18" s="96"/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s="3" customFormat="1" ht="15.75" hidden="1">
      <c r="A19" s="1"/>
      <c r="B19" s="117"/>
      <c r="C19" s="96"/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s="3" customFormat="1" ht="15.75" hidden="1">
      <c r="A20" s="1"/>
      <c r="B20" s="7"/>
      <c r="C20" s="96"/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s="3" customFormat="1" ht="15.75" hidden="1">
      <c r="A21" s="1"/>
      <c r="B21" s="7"/>
      <c r="C21" s="96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s="3" customFormat="1" ht="15.75" hidden="1">
      <c r="A22" s="1"/>
      <c r="B22" s="7"/>
      <c r="C22" s="96"/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s="3" customFormat="1" ht="15.75" hidden="1">
      <c r="A23" s="1"/>
      <c r="B23" s="7"/>
      <c r="C23" s="96"/>
      <c r="D23" s="5"/>
      <c r="E23" s="5"/>
      <c r="F23" s="5"/>
      <c r="G23" s="5"/>
      <c r="H23" s="5"/>
      <c r="I23" s="5"/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s="3" customFormat="1" ht="15.75">
      <c r="A24" s="1">
        <v>8</v>
      </c>
      <c r="B24" s="117" t="s">
        <v>531</v>
      </c>
      <c r="C24" s="96">
        <v>2</v>
      </c>
      <c r="D24" s="5">
        <v>0</v>
      </c>
      <c r="E24" s="5">
        <v>290000</v>
      </c>
      <c r="F24" s="5">
        <v>0</v>
      </c>
      <c r="G24" s="5">
        <v>0</v>
      </c>
      <c r="H24" s="5">
        <v>78300</v>
      </c>
      <c r="I24" s="5">
        <v>0</v>
      </c>
      <c r="J24" s="5">
        <f t="shared" si="1"/>
        <v>0</v>
      </c>
      <c r="K24" s="5">
        <f t="shared" si="2"/>
        <v>368300</v>
      </c>
      <c r="L24" s="5">
        <f t="shared" si="3"/>
        <v>0</v>
      </c>
    </row>
    <row r="25" spans="1:12" s="3" customFormat="1" ht="15.75">
      <c r="A25" s="1">
        <v>9</v>
      </c>
      <c r="B25" s="117" t="s">
        <v>532</v>
      </c>
      <c r="C25" s="96">
        <v>2</v>
      </c>
      <c r="D25" s="5">
        <v>0</v>
      </c>
      <c r="E25" s="5">
        <v>203780</v>
      </c>
      <c r="F25" s="5">
        <v>0</v>
      </c>
      <c r="G25" s="5">
        <v>0</v>
      </c>
      <c r="H25" s="5">
        <v>55020</v>
      </c>
      <c r="I25" s="5">
        <v>0</v>
      </c>
      <c r="J25" s="5">
        <f t="shared" si="1"/>
        <v>0</v>
      </c>
      <c r="K25" s="5">
        <f t="shared" si="2"/>
        <v>258800</v>
      </c>
      <c r="L25" s="5">
        <f t="shared" si="3"/>
        <v>0</v>
      </c>
    </row>
    <row r="26" spans="1:12" s="3" customFormat="1" ht="15.75" hidden="1">
      <c r="A26" s="1"/>
      <c r="B26" s="117"/>
      <c r="C26" s="96"/>
      <c r="D26" s="5"/>
      <c r="E26" s="5"/>
      <c r="F26" s="5"/>
      <c r="G26" s="5"/>
      <c r="H26" s="5"/>
      <c r="I26" s="5"/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s="3" customFormat="1" ht="47.25">
      <c r="A27" s="1">
        <v>10</v>
      </c>
      <c r="B27" s="7" t="s">
        <v>186</v>
      </c>
      <c r="C27" s="96"/>
      <c r="D27" s="5">
        <f>SUM(D17:D26)</f>
        <v>0</v>
      </c>
      <c r="E27" s="5">
        <f>SUM(E17:E26)</f>
        <v>493780</v>
      </c>
      <c r="F27" s="5">
        <f>SUM(F17:F26)</f>
        <v>0</v>
      </c>
      <c r="G27" s="112"/>
      <c r="H27" s="112"/>
      <c r="I27" s="112"/>
      <c r="J27" s="112"/>
      <c r="K27" s="112"/>
      <c r="L27" s="112"/>
    </row>
    <row r="28" spans="1:12" s="3" customFormat="1" ht="15.75" hidden="1">
      <c r="A28" s="1"/>
      <c r="B28" s="7" t="s">
        <v>187</v>
      </c>
      <c r="C28" s="96"/>
      <c r="D28" s="5"/>
      <c r="E28" s="5"/>
      <c r="F28" s="5"/>
      <c r="G28" s="112"/>
      <c r="H28" s="112"/>
      <c r="I28" s="112"/>
      <c r="J28" s="112"/>
      <c r="K28" s="112"/>
      <c r="L28" s="112"/>
    </row>
    <row r="29" spans="1:12" s="3" customFormat="1" ht="31.5" hidden="1">
      <c r="A29" s="1"/>
      <c r="B29" s="7" t="s">
        <v>188</v>
      </c>
      <c r="C29" s="96"/>
      <c r="D29" s="5"/>
      <c r="E29" s="5"/>
      <c r="F29" s="5"/>
      <c r="G29" s="112"/>
      <c r="H29" s="112"/>
      <c r="I29" s="112"/>
      <c r="J29" s="112"/>
      <c r="K29" s="112"/>
      <c r="L29" s="112"/>
    </row>
    <row r="30" spans="1:12" s="3" customFormat="1" ht="47.25">
      <c r="A30" s="1">
        <v>11</v>
      </c>
      <c r="B30" s="7" t="s">
        <v>207</v>
      </c>
      <c r="C30" s="96"/>
      <c r="D30" s="112"/>
      <c r="E30" s="112"/>
      <c r="F30" s="112"/>
      <c r="G30" s="5">
        <f>SUM(G7:G29)</f>
        <v>594000</v>
      </c>
      <c r="H30" s="5">
        <f>SUM(H7:H29)</f>
        <v>727509</v>
      </c>
      <c r="I30" s="5">
        <f>SUM(I7:I29)</f>
        <v>344656</v>
      </c>
      <c r="J30" s="112"/>
      <c r="K30" s="112"/>
      <c r="L30" s="112"/>
    </row>
    <row r="31" spans="1:12" s="3" customFormat="1" ht="15.75">
      <c r="A31" s="1">
        <v>12</v>
      </c>
      <c r="B31" s="9" t="s">
        <v>93</v>
      </c>
      <c r="C31" s="96"/>
      <c r="D31" s="13">
        <f aca="true" t="shared" si="4" ref="D31:I31">SUM(D32:D34)</f>
        <v>2200000</v>
      </c>
      <c r="E31" s="13">
        <f t="shared" si="4"/>
        <v>3820591</v>
      </c>
      <c r="F31" s="13">
        <f t="shared" si="4"/>
        <v>3326811</v>
      </c>
      <c r="G31" s="13">
        <f t="shared" si="4"/>
        <v>594000</v>
      </c>
      <c r="H31" s="13">
        <f t="shared" si="4"/>
        <v>727509</v>
      </c>
      <c r="I31" s="13">
        <f t="shared" si="4"/>
        <v>344656</v>
      </c>
      <c r="J31" s="13">
        <f aca="true" t="shared" si="5" ref="J31:L34">D31+G31</f>
        <v>2794000</v>
      </c>
      <c r="K31" s="13">
        <f t="shared" si="5"/>
        <v>4548100</v>
      </c>
      <c r="L31" s="13">
        <f t="shared" si="5"/>
        <v>3671467</v>
      </c>
    </row>
    <row r="32" spans="1:12" s="3" customFormat="1" ht="31.5">
      <c r="A32" s="1">
        <v>13</v>
      </c>
      <c r="B32" s="84" t="s">
        <v>373</v>
      </c>
      <c r="C32" s="96">
        <v>1</v>
      </c>
      <c r="D32" s="5">
        <f aca="true" t="shared" si="6" ref="D32:I32">SUMIF($C$7:$C$31,"1",D$7:D$31)</f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5"/>
        <v>0</v>
      </c>
      <c r="K32" s="5">
        <f t="shared" si="5"/>
        <v>0</v>
      </c>
      <c r="L32" s="5">
        <f t="shared" si="5"/>
        <v>0</v>
      </c>
    </row>
    <row r="33" spans="1:12" s="3" customFormat="1" ht="15.75">
      <c r="A33" s="1">
        <v>14</v>
      </c>
      <c r="B33" s="84" t="s">
        <v>218</v>
      </c>
      <c r="C33" s="96">
        <v>2</v>
      </c>
      <c r="D33" s="5">
        <f aca="true" t="shared" si="7" ref="D33:I33">SUMIF($C$7:$C$31,"2",D$7:D$31)</f>
        <v>2200000</v>
      </c>
      <c r="E33" s="5">
        <f t="shared" si="7"/>
        <v>3820591</v>
      </c>
      <c r="F33" s="5">
        <f t="shared" si="7"/>
        <v>3326811</v>
      </c>
      <c r="G33" s="5">
        <f t="shared" si="7"/>
        <v>594000</v>
      </c>
      <c r="H33" s="5">
        <f t="shared" si="7"/>
        <v>727509</v>
      </c>
      <c r="I33" s="5">
        <f t="shared" si="7"/>
        <v>344656</v>
      </c>
      <c r="J33" s="5">
        <f t="shared" si="5"/>
        <v>2794000</v>
      </c>
      <c r="K33" s="5">
        <f t="shared" si="5"/>
        <v>4548100</v>
      </c>
      <c r="L33" s="5">
        <f t="shared" si="5"/>
        <v>3671467</v>
      </c>
    </row>
    <row r="34" spans="1:12" s="3" customFormat="1" ht="15.75">
      <c r="A34" s="1">
        <v>15</v>
      </c>
      <c r="B34" s="84" t="s">
        <v>110</v>
      </c>
      <c r="C34" s="96">
        <v>3</v>
      </c>
      <c r="D34" s="5">
        <f aca="true" t="shared" si="8" ref="D34:I34">SUMIF($C$7:$C$31,"3",D$7:D$31)</f>
        <v>0</v>
      </c>
      <c r="E34" s="5">
        <f t="shared" si="8"/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</row>
    <row r="35" spans="1:12" s="3" customFormat="1" ht="15.75">
      <c r="A35" s="1">
        <v>16</v>
      </c>
      <c r="B35" s="101" t="s">
        <v>43</v>
      </c>
      <c r="C35" s="96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3" customFormat="1" ht="15.75">
      <c r="A36" s="1">
        <v>17</v>
      </c>
      <c r="B36" s="117" t="s">
        <v>463</v>
      </c>
      <c r="C36" s="96">
        <v>2</v>
      </c>
      <c r="D36" s="5">
        <v>324228</v>
      </c>
      <c r="E36" s="5">
        <v>324228</v>
      </c>
      <c r="F36" s="5">
        <v>55816</v>
      </c>
      <c r="G36" s="5">
        <v>87542</v>
      </c>
      <c r="H36" s="5">
        <v>87542</v>
      </c>
      <c r="I36" s="5">
        <v>15071</v>
      </c>
      <c r="J36" s="5">
        <f aca="true" t="shared" si="9" ref="J36:J44">D36+G36</f>
        <v>411770</v>
      </c>
      <c r="K36" s="5">
        <f aca="true" t="shared" si="10" ref="K36:K44">E36+H36</f>
        <v>411770</v>
      </c>
      <c r="L36" s="5">
        <f aca="true" t="shared" si="11" ref="L36:L44">F36+I36</f>
        <v>70887</v>
      </c>
    </row>
    <row r="37" spans="1:12" s="3" customFormat="1" ht="15.75" hidden="1">
      <c r="A37" s="1"/>
      <c r="B37" s="117"/>
      <c r="C37" s="96"/>
      <c r="D37" s="5"/>
      <c r="E37" s="5"/>
      <c r="F37" s="5"/>
      <c r="G37" s="5"/>
      <c r="H37" s="5"/>
      <c r="I37" s="5"/>
      <c r="J37" s="5">
        <f t="shared" si="9"/>
        <v>0</v>
      </c>
      <c r="K37" s="5">
        <f t="shared" si="10"/>
        <v>0</v>
      </c>
      <c r="L37" s="5">
        <f t="shared" si="11"/>
        <v>0</v>
      </c>
    </row>
    <row r="38" spans="1:12" s="3" customFormat="1" ht="15.75" hidden="1">
      <c r="A38" s="1"/>
      <c r="B38" s="117"/>
      <c r="C38" s="96"/>
      <c r="D38" s="5"/>
      <c r="E38" s="5"/>
      <c r="F38" s="5"/>
      <c r="G38" s="5"/>
      <c r="H38" s="5"/>
      <c r="I38" s="5"/>
      <c r="J38" s="5">
        <f t="shared" si="9"/>
        <v>0</v>
      </c>
      <c r="K38" s="5">
        <f t="shared" si="10"/>
        <v>0</v>
      </c>
      <c r="L38" s="5">
        <f t="shared" si="11"/>
        <v>0</v>
      </c>
    </row>
    <row r="39" spans="1:12" s="3" customFormat="1" ht="15.75" hidden="1">
      <c r="A39" s="1"/>
      <c r="B39" s="117"/>
      <c r="C39" s="96"/>
      <c r="D39" s="5"/>
      <c r="E39" s="5"/>
      <c r="F39" s="5"/>
      <c r="G39" s="5"/>
      <c r="H39" s="5"/>
      <c r="I39" s="5"/>
      <c r="J39" s="5">
        <f t="shared" si="9"/>
        <v>0</v>
      </c>
      <c r="K39" s="5">
        <f t="shared" si="10"/>
        <v>0</v>
      </c>
      <c r="L39" s="5">
        <f t="shared" si="11"/>
        <v>0</v>
      </c>
    </row>
    <row r="40" spans="1:12" s="3" customFormat="1" ht="15.75" hidden="1">
      <c r="A40" s="1"/>
      <c r="B40" s="117" t="s">
        <v>470</v>
      </c>
      <c r="C40" s="96"/>
      <c r="D40" s="5"/>
      <c r="E40" s="5"/>
      <c r="F40" s="5"/>
      <c r="G40" s="5"/>
      <c r="H40" s="5"/>
      <c r="I40" s="5"/>
      <c r="J40" s="5">
        <f t="shared" si="9"/>
        <v>0</v>
      </c>
      <c r="K40" s="5">
        <f t="shared" si="10"/>
        <v>0</v>
      </c>
      <c r="L40" s="5">
        <f t="shared" si="11"/>
        <v>0</v>
      </c>
    </row>
    <row r="41" spans="1:12" s="3" customFormat="1" ht="15.75" hidden="1">
      <c r="A41" s="1"/>
      <c r="B41" s="117" t="s">
        <v>470</v>
      </c>
      <c r="C41" s="96"/>
      <c r="D41" s="5"/>
      <c r="E41" s="5"/>
      <c r="F41" s="5"/>
      <c r="G41" s="5"/>
      <c r="H41" s="5"/>
      <c r="I41" s="5"/>
      <c r="J41" s="5">
        <f t="shared" si="9"/>
        <v>0</v>
      </c>
      <c r="K41" s="5">
        <f t="shared" si="10"/>
        <v>0</v>
      </c>
      <c r="L41" s="5">
        <f t="shared" si="11"/>
        <v>0</v>
      </c>
    </row>
    <row r="42" spans="1:12" s="3" customFormat="1" ht="15.75" hidden="1">
      <c r="A42" s="1"/>
      <c r="B42" s="117"/>
      <c r="C42" s="96"/>
      <c r="D42" s="5"/>
      <c r="E42" s="5"/>
      <c r="F42" s="5"/>
      <c r="G42" s="5"/>
      <c r="H42" s="5"/>
      <c r="I42" s="5"/>
      <c r="J42" s="5">
        <f t="shared" si="9"/>
        <v>0</v>
      </c>
      <c r="K42" s="5">
        <f t="shared" si="10"/>
        <v>0</v>
      </c>
      <c r="L42" s="5">
        <f t="shared" si="11"/>
        <v>0</v>
      </c>
    </row>
    <row r="43" spans="1:12" s="3" customFormat="1" ht="15.75">
      <c r="A43" s="1">
        <v>18</v>
      </c>
      <c r="B43" s="7" t="s">
        <v>550</v>
      </c>
      <c r="C43" s="96">
        <v>2</v>
      </c>
      <c r="D43" s="5">
        <v>0</v>
      </c>
      <c r="E43" s="5">
        <v>508831</v>
      </c>
      <c r="F43" s="5">
        <v>0</v>
      </c>
      <c r="G43" s="5">
        <v>0</v>
      </c>
      <c r="H43" s="5">
        <v>137384</v>
      </c>
      <c r="I43" s="5">
        <v>0</v>
      </c>
      <c r="J43" s="5">
        <f t="shared" si="9"/>
        <v>0</v>
      </c>
      <c r="K43" s="5">
        <f t="shared" si="10"/>
        <v>646215</v>
      </c>
      <c r="L43" s="5">
        <f t="shared" si="11"/>
        <v>0</v>
      </c>
    </row>
    <row r="44" spans="1:12" s="3" customFormat="1" ht="31.5">
      <c r="A44" s="1">
        <v>19</v>
      </c>
      <c r="B44" s="7" t="s">
        <v>551</v>
      </c>
      <c r="C44" s="96">
        <v>2</v>
      </c>
      <c r="D44" s="5">
        <v>0</v>
      </c>
      <c r="E44" s="5">
        <v>300000</v>
      </c>
      <c r="F44" s="5">
        <v>0</v>
      </c>
      <c r="G44" s="5">
        <v>0</v>
      </c>
      <c r="H44" s="5">
        <v>0</v>
      </c>
      <c r="I44" s="5">
        <v>0</v>
      </c>
      <c r="J44" s="5">
        <f t="shared" si="9"/>
        <v>0</v>
      </c>
      <c r="K44" s="5">
        <f t="shared" si="10"/>
        <v>300000</v>
      </c>
      <c r="L44" s="5">
        <f t="shared" si="11"/>
        <v>0</v>
      </c>
    </row>
    <row r="45" spans="1:12" s="3" customFormat="1" ht="15.75">
      <c r="A45" s="1">
        <v>20</v>
      </c>
      <c r="B45" s="7" t="s">
        <v>189</v>
      </c>
      <c r="C45" s="96"/>
      <c r="D45" s="5">
        <f>SUM(D36:D44)</f>
        <v>324228</v>
      </c>
      <c r="E45" s="5">
        <f>SUM(E36:E44)</f>
        <v>1133059</v>
      </c>
      <c r="F45" s="5">
        <f>SUM(F36:F44)</f>
        <v>55816</v>
      </c>
      <c r="G45" s="112"/>
      <c r="H45" s="112"/>
      <c r="I45" s="112"/>
      <c r="J45" s="112"/>
      <c r="K45" s="112"/>
      <c r="L45" s="112"/>
    </row>
    <row r="46" spans="1:12" s="3" customFormat="1" ht="31.5" hidden="1">
      <c r="A46" s="1"/>
      <c r="B46" s="7" t="s">
        <v>190</v>
      </c>
      <c r="C46" s="96"/>
      <c r="D46" s="5"/>
      <c r="E46" s="5"/>
      <c r="F46" s="5"/>
      <c r="G46" s="112"/>
      <c r="H46" s="112"/>
      <c r="I46" s="112"/>
      <c r="J46" s="112"/>
      <c r="K46" s="112"/>
      <c r="L46" s="112"/>
    </row>
    <row r="47" spans="1:12" s="3" customFormat="1" ht="15.75" hidden="1">
      <c r="A47" s="1"/>
      <c r="B47" s="7"/>
      <c r="C47" s="96"/>
      <c r="D47" s="5"/>
      <c r="E47" s="5"/>
      <c r="F47" s="5"/>
      <c r="G47" s="5"/>
      <c r="H47" s="5"/>
      <c r="I47" s="5"/>
      <c r="J47" s="5">
        <f aca="true" t="shared" si="12" ref="J47:L48">D47+G47</f>
        <v>0</v>
      </c>
      <c r="K47" s="5">
        <f t="shared" si="12"/>
        <v>0</v>
      </c>
      <c r="L47" s="5">
        <f t="shared" si="12"/>
        <v>0</v>
      </c>
    </row>
    <row r="48" spans="1:12" s="3" customFormat="1" ht="15.75" hidden="1">
      <c r="A48" s="1"/>
      <c r="B48" s="7"/>
      <c r="C48" s="96"/>
      <c r="D48" s="5"/>
      <c r="E48" s="5"/>
      <c r="F48" s="5"/>
      <c r="G48" s="5"/>
      <c r="H48" s="5"/>
      <c r="I48" s="5"/>
      <c r="J48" s="5">
        <f t="shared" si="12"/>
        <v>0</v>
      </c>
      <c r="K48" s="5">
        <f t="shared" si="12"/>
        <v>0</v>
      </c>
      <c r="L48" s="5">
        <f t="shared" si="12"/>
        <v>0</v>
      </c>
    </row>
    <row r="49" spans="1:12" s="3" customFormat="1" ht="31.5" hidden="1">
      <c r="A49" s="1"/>
      <c r="B49" s="7" t="s">
        <v>191</v>
      </c>
      <c r="C49" s="96"/>
      <c r="D49" s="5">
        <f>SUM(D47:D48)</f>
        <v>0</v>
      </c>
      <c r="E49" s="5">
        <f>SUM(E47:E48)</f>
        <v>0</v>
      </c>
      <c r="F49" s="5">
        <f>SUM(F47:F48)</f>
        <v>0</v>
      </c>
      <c r="G49" s="112"/>
      <c r="H49" s="112"/>
      <c r="I49" s="112"/>
      <c r="J49" s="112"/>
      <c r="K49" s="112"/>
      <c r="L49" s="112"/>
    </row>
    <row r="50" spans="1:12" s="3" customFormat="1" ht="47.25">
      <c r="A50" s="1">
        <v>21</v>
      </c>
      <c r="B50" s="7" t="s">
        <v>192</v>
      </c>
      <c r="C50" s="96"/>
      <c r="D50" s="112"/>
      <c r="E50" s="112"/>
      <c r="F50" s="112"/>
      <c r="G50" s="5">
        <f>SUM(G35:G49)</f>
        <v>87542</v>
      </c>
      <c r="H50" s="5">
        <f>SUM(H35:H49)</f>
        <v>224926</v>
      </c>
      <c r="I50" s="5">
        <f>SUM(I35:I49)</f>
        <v>15071</v>
      </c>
      <c r="J50" s="112"/>
      <c r="K50" s="112"/>
      <c r="L50" s="112"/>
    </row>
    <row r="51" spans="1:12" s="3" customFormat="1" ht="15.75">
      <c r="A51" s="1">
        <v>22</v>
      </c>
      <c r="B51" s="9" t="s">
        <v>43</v>
      </c>
      <c r="C51" s="96"/>
      <c r="D51" s="13">
        <f aca="true" t="shared" si="13" ref="D51:I51">SUM(D52:D54)</f>
        <v>324228</v>
      </c>
      <c r="E51" s="13">
        <f t="shared" si="13"/>
        <v>1133059</v>
      </c>
      <c r="F51" s="13">
        <f t="shared" si="13"/>
        <v>55816</v>
      </c>
      <c r="G51" s="13">
        <f t="shared" si="13"/>
        <v>87542</v>
      </c>
      <c r="H51" s="13">
        <f t="shared" si="13"/>
        <v>224926</v>
      </c>
      <c r="I51" s="13">
        <f t="shared" si="13"/>
        <v>15071</v>
      </c>
      <c r="J51" s="13">
        <f aca="true" t="shared" si="14" ref="J51:L54">D51+G51</f>
        <v>411770</v>
      </c>
      <c r="K51" s="13">
        <f t="shared" si="14"/>
        <v>1357985</v>
      </c>
      <c r="L51" s="13">
        <f t="shared" si="14"/>
        <v>70887</v>
      </c>
    </row>
    <row r="52" spans="1:12" s="3" customFormat="1" ht="31.5">
      <c r="A52" s="1">
        <v>23</v>
      </c>
      <c r="B52" s="84" t="s">
        <v>373</v>
      </c>
      <c r="C52" s="96">
        <v>1</v>
      </c>
      <c r="D52" s="5">
        <f aca="true" t="shared" si="15" ref="D52:I52">SUMIF($C$35:$C$51,"1",D$35:D$51)</f>
        <v>0</v>
      </c>
      <c r="E52" s="5">
        <f t="shared" si="15"/>
        <v>0</v>
      </c>
      <c r="F52" s="5">
        <f t="shared" si="15"/>
        <v>0</v>
      </c>
      <c r="G52" s="5">
        <f t="shared" si="15"/>
        <v>0</v>
      </c>
      <c r="H52" s="5">
        <f t="shared" si="15"/>
        <v>0</v>
      </c>
      <c r="I52" s="5">
        <f t="shared" si="15"/>
        <v>0</v>
      </c>
      <c r="J52" s="5">
        <f t="shared" si="14"/>
        <v>0</v>
      </c>
      <c r="K52" s="5">
        <f t="shared" si="14"/>
        <v>0</v>
      </c>
      <c r="L52" s="5">
        <f t="shared" si="14"/>
        <v>0</v>
      </c>
    </row>
    <row r="53" spans="1:12" s="3" customFormat="1" ht="15.75">
      <c r="A53" s="1">
        <v>24</v>
      </c>
      <c r="B53" s="84" t="s">
        <v>218</v>
      </c>
      <c r="C53" s="96">
        <v>2</v>
      </c>
      <c r="D53" s="5">
        <f aca="true" t="shared" si="16" ref="D53:I53">SUMIF($C$35:$C$51,"2",D$35:D$51)</f>
        <v>324228</v>
      </c>
      <c r="E53" s="5">
        <f t="shared" si="16"/>
        <v>1133059</v>
      </c>
      <c r="F53" s="5">
        <f t="shared" si="16"/>
        <v>55816</v>
      </c>
      <c r="G53" s="5">
        <f t="shared" si="16"/>
        <v>87542</v>
      </c>
      <c r="H53" s="5">
        <f t="shared" si="16"/>
        <v>224926</v>
      </c>
      <c r="I53" s="5">
        <f t="shared" si="16"/>
        <v>15071</v>
      </c>
      <c r="J53" s="5">
        <f t="shared" si="14"/>
        <v>411770</v>
      </c>
      <c r="K53" s="5">
        <f t="shared" si="14"/>
        <v>1357985</v>
      </c>
      <c r="L53" s="5">
        <f t="shared" si="14"/>
        <v>70887</v>
      </c>
    </row>
    <row r="54" spans="1:12" s="3" customFormat="1" ht="15.75">
      <c r="A54" s="1">
        <v>25</v>
      </c>
      <c r="B54" s="84" t="s">
        <v>110</v>
      </c>
      <c r="C54" s="96">
        <v>3</v>
      </c>
      <c r="D54" s="5">
        <f aca="true" t="shared" si="17" ref="D54:I54">SUMIF($C$35:$C$51,"3",D$35:D$51)</f>
        <v>0</v>
      </c>
      <c r="E54" s="5">
        <f t="shared" si="17"/>
        <v>0</v>
      </c>
      <c r="F54" s="5">
        <f t="shared" si="17"/>
        <v>0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4"/>
        <v>0</v>
      </c>
      <c r="K54" s="5">
        <f t="shared" si="14"/>
        <v>0</v>
      </c>
      <c r="L54" s="5">
        <f t="shared" si="14"/>
        <v>0</v>
      </c>
    </row>
    <row r="55" spans="1:12" s="3" customFormat="1" ht="31.5">
      <c r="A55" s="1">
        <v>26</v>
      </c>
      <c r="B55" s="101" t="s">
        <v>193</v>
      </c>
      <c r="C55" s="96"/>
      <c r="D55" s="13"/>
      <c r="E55" s="13"/>
      <c r="F55" s="13"/>
      <c r="G55" s="13"/>
      <c r="H55" s="13"/>
      <c r="I55" s="13"/>
      <c r="J55" s="13"/>
      <c r="K55" s="13"/>
      <c r="L55" s="13"/>
    </row>
    <row r="56" spans="1:12" s="3" customFormat="1" ht="47.25" hidden="1">
      <c r="A56" s="1"/>
      <c r="B56" s="62" t="s">
        <v>196</v>
      </c>
      <c r="C56" s="96"/>
      <c r="D56" s="5"/>
      <c r="E56" s="5"/>
      <c r="F56" s="5"/>
      <c r="G56" s="112"/>
      <c r="H56" s="112"/>
      <c r="I56" s="112"/>
      <c r="J56" s="5">
        <f aca="true" t="shared" si="18" ref="J56:J76">D56+G56</f>
        <v>0</v>
      </c>
      <c r="K56" s="5">
        <f aca="true" t="shared" si="19" ref="K56:K76">E56+H56</f>
        <v>0</v>
      </c>
      <c r="L56" s="5">
        <f aca="true" t="shared" si="20" ref="L56:L76">F56+I56</f>
        <v>0</v>
      </c>
    </row>
    <row r="57" spans="1:12" s="3" customFormat="1" ht="15.75" hidden="1">
      <c r="A57" s="1"/>
      <c r="B57" s="62"/>
      <c r="C57" s="96"/>
      <c r="D57" s="5"/>
      <c r="E57" s="5"/>
      <c r="F57" s="5"/>
      <c r="G57" s="112"/>
      <c r="H57" s="112"/>
      <c r="I57" s="112"/>
      <c r="J57" s="5">
        <f t="shared" si="18"/>
        <v>0</v>
      </c>
      <c r="K57" s="5">
        <f t="shared" si="19"/>
        <v>0</v>
      </c>
      <c r="L57" s="5">
        <f t="shared" si="20"/>
        <v>0</v>
      </c>
    </row>
    <row r="58" spans="1:12" s="3" customFormat="1" ht="47.25" hidden="1">
      <c r="A58" s="1"/>
      <c r="B58" s="62" t="s">
        <v>195</v>
      </c>
      <c r="C58" s="96"/>
      <c r="D58" s="5"/>
      <c r="E58" s="5"/>
      <c r="F58" s="5"/>
      <c r="G58" s="112"/>
      <c r="H58" s="112"/>
      <c r="I58" s="112"/>
      <c r="J58" s="5">
        <f t="shared" si="18"/>
        <v>0</v>
      </c>
      <c r="K58" s="5">
        <f t="shared" si="19"/>
        <v>0</v>
      </c>
      <c r="L58" s="5">
        <f t="shared" si="20"/>
        <v>0</v>
      </c>
    </row>
    <row r="59" spans="1:12" s="3" customFormat="1" ht="15.75" hidden="1">
      <c r="A59" s="1"/>
      <c r="B59" s="62"/>
      <c r="C59" s="96"/>
      <c r="D59" s="5"/>
      <c r="E59" s="5"/>
      <c r="F59" s="5"/>
      <c r="G59" s="112"/>
      <c r="H59" s="112"/>
      <c r="I59" s="112"/>
      <c r="J59" s="5">
        <f t="shared" si="18"/>
        <v>0</v>
      </c>
      <c r="K59" s="5">
        <f t="shared" si="19"/>
        <v>0</v>
      </c>
      <c r="L59" s="5">
        <f t="shared" si="20"/>
        <v>0</v>
      </c>
    </row>
    <row r="60" spans="1:12" s="3" customFormat="1" ht="47.25" hidden="1">
      <c r="A60" s="1"/>
      <c r="B60" s="62" t="s">
        <v>194</v>
      </c>
      <c r="C60" s="96"/>
      <c r="D60" s="5"/>
      <c r="E60" s="5"/>
      <c r="F60" s="5"/>
      <c r="G60" s="112"/>
      <c r="H60" s="112"/>
      <c r="I60" s="112"/>
      <c r="J60" s="5">
        <f t="shared" si="18"/>
        <v>0</v>
      </c>
      <c r="K60" s="5">
        <f t="shared" si="19"/>
        <v>0</v>
      </c>
      <c r="L60" s="5">
        <f t="shared" si="20"/>
        <v>0</v>
      </c>
    </row>
    <row r="61" spans="1:12" s="3" customFormat="1" ht="31.5">
      <c r="A61" s="1">
        <v>27</v>
      </c>
      <c r="B61" s="117" t="s">
        <v>500</v>
      </c>
      <c r="C61" s="96">
        <v>2</v>
      </c>
      <c r="D61" s="5">
        <v>399277</v>
      </c>
      <c r="E61" s="5">
        <v>399277</v>
      </c>
      <c r="F61" s="5">
        <v>0</v>
      </c>
      <c r="G61" s="112"/>
      <c r="H61" s="112"/>
      <c r="I61" s="112"/>
      <c r="J61" s="5">
        <f t="shared" si="18"/>
        <v>399277</v>
      </c>
      <c r="K61" s="5">
        <f t="shared" si="19"/>
        <v>399277</v>
      </c>
      <c r="L61" s="5">
        <f t="shared" si="20"/>
        <v>0</v>
      </c>
    </row>
    <row r="62" spans="1:12" s="3" customFormat="1" ht="63">
      <c r="A62" s="1">
        <v>28</v>
      </c>
      <c r="B62" s="84" t="s">
        <v>515</v>
      </c>
      <c r="C62" s="96">
        <v>2</v>
      </c>
      <c r="D62" s="5">
        <v>26073</v>
      </c>
      <c r="E62" s="5">
        <v>26073</v>
      </c>
      <c r="F62" s="5">
        <v>26073</v>
      </c>
      <c r="G62" s="112"/>
      <c r="H62" s="112"/>
      <c r="I62" s="112"/>
      <c r="J62" s="5">
        <f t="shared" si="18"/>
        <v>26073</v>
      </c>
      <c r="K62" s="5">
        <f t="shared" si="19"/>
        <v>26073</v>
      </c>
      <c r="L62" s="5">
        <f t="shared" si="20"/>
        <v>26073</v>
      </c>
    </row>
    <row r="63" spans="1:12" s="3" customFormat="1" ht="63">
      <c r="A63" s="1">
        <v>29</v>
      </c>
      <c r="B63" s="62" t="s">
        <v>361</v>
      </c>
      <c r="C63" s="96"/>
      <c r="D63" s="5">
        <f>SUM(D61:D62)</f>
        <v>425350</v>
      </c>
      <c r="E63" s="5">
        <f>SUM(E61:E62)</f>
        <v>425350</v>
      </c>
      <c r="F63" s="5">
        <f>SUM(F61:F62)</f>
        <v>26073</v>
      </c>
      <c r="G63" s="112"/>
      <c r="H63" s="112"/>
      <c r="I63" s="112"/>
      <c r="J63" s="5">
        <f t="shared" si="18"/>
        <v>425350</v>
      </c>
      <c r="K63" s="5">
        <f t="shared" si="19"/>
        <v>425350</v>
      </c>
      <c r="L63" s="5">
        <f t="shared" si="20"/>
        <v>26073</v>
      </c>
    </row>
    <row r="64" spans="1:12" s="3" customFormat="1" ht="47.25" hidden="1">
      <c r="A64" s="1"/>
      <c r="B64" s="62" t="s">
        <v>197</v>
      </c>
      <c r="C64" s="96"/>
      <c r="D64" s="5"/>
      <c r="E64" s="5"/>
      <c r="F64" s="5"/>
      <c r="G64" s="112"/>
      <c r="H64" s="112"/>
      <c r="I64" s="112"/>
      <c r="J64" s="5">
        <f t="shared" si="18"/>
        <v>0</v>
      </c>
      <c r="K64" s="5">
        <f t="shared" si="19"/>
        <v>0</v>
      </c>
      <c r="L64" s="5">
        <f t="shared" si="20"/>
        <v>0</v>
      </c>
    </row>
    <row r="65" spans="1:12" s="3" customFormat="1" ht="15.75" hidden="1">
      <c r="A65" s="1"/>
      <c r="B65" s="62"/>
      <c r="C65" s="96"/>
      <c r="D65" s="5"/>
      <c r="E65" s="5"/>
      <c r="F65" s="5"/>
      <c r="G65" s="112"/>
      <c r="H65" s="112"/>
      <c r="I65" s="112"/>
      <c r="J65" s="5">
        <f t="shared" si="18"/>
        <v>0</v>
      </c>
      <c r="K65" s="5">
        <f t="shared" si="19"/>
        <v>0</v>
      </c>
      <c r="L65" s="5">
        <f t="shared" si="20"/>
        <v>0</v>
      </c>
    </row>
    <row r="66" spans="1:12" s="3" customFormat="1" ht="47.25" hidden="1">
      <c r="A66" s="1"/>
      <c r="B66" s="62" t="s">
        <v>198</v>
      </c>
      <c r="C66" s="96"/>
      <c r="D66" s="5"/>
      <c r="E66" s="5"/>
      <c r="F66" s="5"/>
      <c r="G66" s="112"/>
      <c r="H66" s="112"/>
      <c r="I66" s="112"/>
      <c r="J66" s="5">
        <f t="shared" si="18"/>
        <v>0</v>
      </c>
      <c r="K66" s="5">
        <f t="shared" si="19"/>
        <v>0</v>
      </c>
      <c r="L66" s="5">
        <f t="shared" si="20"/>
        <v>0</v>
      </c>
    </row>
    <row r="67" spans="1:12" s="3" customFormat="1" ht="15.75" hidden="1">
      <c r="A67" s="1"/>
      <c r="B67" s="62"/>
      <c r="C67" s="96"/>
      <c r="D67" s="5"/>
      <c r="E67" s="5"/>
      <c r="F67" s="5"/>
      <c r="G67" s="112"/>
      <c r="H67" s="112"/>
      <c r="I67" s="112"/>
      <c r="J67" s="5">
        <f t="shared" si="18"/>
        <v>0</v>
      </c>
      <c r="K67" s="5">
        <f t="shared" si="19"/>
        <v>0</v>
      </c>
      <c r="L67" s="5">
        <f t="shared" si="20"/>
        <v>0</v>
      </c>
    </row>
    <row r="68" spans="1:12" s="3" customFormat="1" ht="15.75" hidden="1">
      <c r="A68" s="1"/>
      <c r="B68" s="62" t="s">
        <v>199</v>
      </c>
      <c r="C68" s="96"/>
      <c r="D68" s="5"/>
      <c r="E68" s="5"/>
      <c r="F68" s="5"/>
      <c r="G68" s="112"/>
      <c r="H68" s="112"/>
      <c r="I68" s="112"/>
      <c r="J68" s="5">
        <f t="shared" si="18"/>
        <v>0</v>
      </c>
      <c r="K68" s="5">
        <f t="shared" si="19"/>
        <v>0</v>
      </c>
      <c r="L68" s="5">
        <f t="shared" si="20"/>
        <v>0</v>
      </c>
    </row>
    <row r="69" spans="1:12" s="3" customFormat="1" ht="15.75" hidden="1">
      <c r="A69" s="1"/>
      <c r="B69" s="62"/>
      <c r="C69" s="96"/>
      <c r="D69" s="5"/>
      <c r="E69" s="5"/>
      <c r="F69" s="5"/>
      <c r="G69" s="112"/>
      <c r="H69" s="112"/>
      <c r="I69" s="112"/>
      <c r="J69" s="5">
        <f t="shared" si="18"/>
        <v>0</v>
      </c>
      <c r="K69" s="5">
        <f t="shared" si="19"/>
        <v>0</v>
      </c>
      <c r="L69" s="5">
        <f t="shared" si="20"/>
        <v>0</v>
      </c>
    </row>
    <row r="70" spans="1:12" s="3" customFormat="1" ht="31.5">
      <c r="A70" s="1">
        <v>30</v>
      </c>
      <c r="B70" s="84" t="s">
        <v>524</v>
      </c>
      <c r="C70" s="96">
        <v>2</v>
      </c>
      <c r="D70" s="5">
        <v>0</v>
      </c>
      <c r="E70" s="5">
        <v>10000</v>
      </c>
      <c r="F70" s="5">
        <v>10000</v>
      </c>
      <c r="G70" s="112"/>
      <c r="H70" s="112"/>
      <c r="I70" s="112"/>
      <c r="J70" s="5">
        <f t="shared" si="18"/>
        <v>0</v>
      </c>
      <c r="K70" s="5">
        <f t="shared" si="19"/>
        <v>10000</v>
      </c>
      <c r="L70" s="5">
        <f t="shared" si="20"/>
        <v>10000</v>
      </c>
    </row>
    <row r="71" spans="1:12" s="3" customFormat="1" ht="63">
      <c r="A71" s="1">
        <v>31</v>
      </c>
      <c r="B71" s="62" t="s">
        <v>200</v>
      </c>
      <c r="C71" s="96"/>
      <c r="D71" s="5">
        <f>SUM(D69:D70)</f>
        <v>0</v>
      </c>
      <c r="E71" s="5">
        <f>SUM(E69:E70)</f>
        <v>10000</v>
      </c>
      <c r="F71" s="5">
        <f>SUM(F69:F70)</f>
        <v>10000</v>
      </c>
      <c r="G71" s="112"/>
      <c r="H71" s="112"/>
      <c r="I71" s="112"/>
      <c r="J71" s="5">
        <f t="shared" si="18"/>
        <v>0</v>
      </c>
      <c r="K71" s="5">
        <f t="shared" si="19"/>
        <v>10000</v>
      </c>
      <c r="L71" s="5">
        <f t="shared" si="20"/>
        <v>10000</v>
      </c>
    </row>
    <row r="72" spans="1:12" s="3" customFormat="1" ht="31.5">
      <c r="A72" s="1">
        <v>32</v>
      </c>
      <c r="B72" s="9" t="s">
        <v>44</v>
      </c>
      <c r="C72" s="96"/>
      <c r="D72" s="13">
        <f aca="true" t="shared" si="21" ref="D72:I72">SUM(D73:D75)</f>
        <v>425350</v>
      </c>
      <c r="E72" s="13">
        <f t="shared" si="21"/>
        <v>435350</v>
      </c>
      <c r="F72" s="13">
        <f t="shared" si="21"/>
        <v>36073</v>
      </c>
      <c r="G72" s="13">
        <f t="shared" si="21"/>
        <v>0</v>
      </c>
      <c r="H72" s="13">
        <f t="shared" si="21"/>
        <v>0</v>
      </c>
      <c r="I72" s="13">
        <f t="shared" si="21"/>
        <v>0</v>
      </c>
      <c r="J72" s="13">
        <f t="shared" si="18"/>
        <v>425350</v>
      </c>
      <c r="K72" s="13">
        <f t="shared" si="19"/>
        <v>435350</v>
      </c>
      <c r="L72" s="13">
        <f t="shared" si="20"/>
        <v>36073</v>
      </c>
    </row>
    <row r="73" spans="1:12" s="3" customFormat="1" ht="31.5">
      <c r="A73" s="1">
        <v>33</v>
      </c>
      <c r="B73" s="84" t="s">
        <v>373</v>
      </c>
      <c r="C73" s="96">
        <v>1</v>
      </c>
      <c r="D73" s="5">
        <f aca="true" t="shared" si="22" ref="D73:I73">SUMIF($C$55:$C$72,"1",D$55:D$72)</f>
        <v>0</v>
      </c>
      <c r="E73" s="5">
        <f t="shared" si="22"/>
        <v>0</v>
      </c>
      <c r="F73" s="5">
        <f t="shared" si="22"/>
        <v>0</v>
      </c>
      <c r="G73" s="5">
        <f t="shared" si="22"/>
        <v>0</v>
      </c>
      <c r="H73" s="5">
        <f t="shared" si="22"/>
        <v>0</v>
      </c>
      <c r="I73" s="5">
        <f t="shared" si="22"/>
        <v>0</v>
      </c>
      <c r="J73" s="5">
        <f t="shared" si="18"/>
        <v>0</v>
      </c>
      <c r="K73" s="5">
        <f t="shared" si="19"/>
        <v>0</v>
      </c>
      <c r="L73" s="5">
        <f t="shared" si="20"/>
        <v>0</v>
      </c>
    </row>
    <row r="74" spans="1:12" s="3" customFormat="1" ht="15.75">
      <c r="A74" s="1">
        <v>34</v>
      </c>
      <c r="B74" s="84" t="s">
        <v>218</v>
      </c>
      <c r="C74" s="96">
        <v>2</v>
      </c>
      <c r="D74" s="5">
        <f aca="true" t="shared" si="23" ref="D74:I74">SUMIF($C$55:$C$72,"2",D$55:D$72)</f>
        <v>425350</v>
      </c>
      <c r="E74" s="5">
        <f t="shared" si="23"/>
        <v>435350</v>
      </c>
      <c r="F74" s="5">
        <f t="shared" si="23"/>
        <v>36073</v>
      </c>
      <c r="G74" s="5">
        <f t="shared" si="23"/>
        <v>0</v>
      </c>
      <c r="H74" s="5">
        <f t="shared" si="23"/>
        <v>0</v>
      </c>
      <c r="I74" s="5">
        <f t="shared" si="23"/>
        <v>0</v>
      </c>
      <c r="J74" s="5">
        <f t="shared" si="18"/>
        <v>425350</v>
      </c>
      <c r="K74" s="5">
        <f t="shared" si="19"/>
        <v>435350</v>
      </c>
      <c r="L74" s="5">
        <f t="shared" si="20"/>
        <v>36073</v>
      </c>
    </row>
    <row r="75" spans="1:12" s="3" customFormat="1" ht="15.75">
      <c r="A75" s="1">
        <v>35</v>
      </c>
      <c r="B75" s="84" t="s">
        <v>110</v>
      </c>
      <c r="C75" s="96">
        <v>3</v>
      </c>
      <c r="D75" s="5">
        <f aca="true" t="shared" si="24" ref="D75:I75">SUMIF($C$55:$C$72,"3",D$55:D$72)</f>
        <v>0</v>
      </c>
      <c r="E75" s="5">
        <f t="shared" si="24"/>
        <v>0</v>
      </c>
      <c r="F75" s="5">
        <f t="shared" si="24"/>
        <v>0</v>
      </c>
      <c r="G75" s="5">
        <f t="shared" si="24"/>
        <v>0</v>
      </c>
      <c r="H75" s="5">
        <f t="shared" si="24"/>
        <v>0</v>
      </c>
      <c r="I75" s="5">
        <f t="shared" si="24"/>
        <v>0</v>
      </c>
      <c r="J75" s="5">
        <f t="shared" si="18"/>
        <v>0</v>
      </c>
      <c r="K75" s="5">
        <f t="shared" si="19"/>
        <v>0</v>
      </c>
      <c r="L75" s="5">
        <f t="shared" si="20"/>
        <v>0</v>
      </c>
    </row>
    <row r="76" spans="1:12" s="3" customFormat="1" ht="31.5">
      <c r="A76" s="1">
        <v>36</v>
      </c>
      <c r="B76" s="9" t="s">
        <v>153</v>
      </c>
      <c r="C76" s="96"/>
      <c r="D76" s="13">
        <f aca="true" t="shared" si="25" ref="D76:I76">D31+D51+D72</f>
        <v>2949578</v>
      </c>
      <c r="E76" s="13">
        <f t="shared" si="25"/>
        <v>5389000</v>
      </c>
      <c r="F76" s="13">
        <f t="shared" si="25"/>
        <v>3418700</v>
      </c>
      <c r="G76" s="13">
        <f t="shared" si="25"/>
        <v>681542</v>
      </c>
      <c r="H76" s="13">
        <f t="shared" si="25"/>
        <v>952435</v>
      </c>
      <c r="I76" s="13">
        <f t="shared" si="25"/>
        <v>359727</v>
      </c>
      <c r="J76" s="13">
        <f t="shared" si="18"/>
        <v>3631120</v>
      </c>
      <c r="K76" s="13">
        <f t="shared" si="19"/>
        <v>6341435</v>
      </c>
      <c r="L76" s="13">
        <f t="shared" si="20"/>
        <v>3778427</v>
      </c>
    </row>
    <row r="77" ht="15.75">
      <c r="K77" s="135"/>
    </row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</sheetData>
  <sheetProtection/>
  <mergeCells count="7">
    <mergeCell ref="B5:B6"/>
    <mergeCell ref="C5:C6"/>
    <mergeCell ref="J5:L5"/>
    <mergeCell ref="G5:I5"/>
    <mergeCell ref="D5:F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57" r:id="rId3"/>
  <headerFooter>
    <oddHeader>&amp;R&amp;"Arial,Normál"&amp;10 2. melléklet a 4/2018.(V.25.)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6"/>
  <sheetViews>
    <sheetView zoomScalePageLayoutView="0" workbookViewId="0" topLeftCell="A1">
      <pane xSplit="2" ySplit="5" topLeftCell="H26" activePane="bottomRight" state="frozen"/>
      <selection pane="topLeft" activeCell="O6" sqref="O6:AA6"/>
      <selection pane="topRight" activeCell="O6" sqref="O6:AA6"/>
      <selection pane="bottomLeft" activeCell="O6" sqref="O6:AA6"/>
      <selection pane="bottomRight" activeCell="E8" sqref="E8"/>
    </sheetView>
  </sheetViews>
  <sheetFormatPr defaultColWidth="9.140625" defaultRowHeight="15"/>
  <cols>
    <col min="1" max="1" width="55.00390625" style="2" customWidth="1"/>
    <col min="2" max="2" width="5.7109375" style="2" customWidth="1"/>
    <col min="3" max="5" width="10.57421875" style="2" customWidth="1"/>
    <col min="6" max="8" width="11.140625" style="2" customWidth="1"/>
    <col min="9" max="11" width="11.00390625" style="2" customWidth="1"/>
    <col min="12" max="12" width="8.57421875" style="2" customWidth="1"/>
    <col min="13" max="13" width="9.28125" style="2" customWidth="1"/>
    <col min="14" max="14" width="9.00390625" style="2" customWidth="1"/>
    <col min="15" max="15" width="11.57421875" style="19" customWidth="1"/>
    <col min="16" max="16" width="11.28125" style="2" customWidth="1"/>
    <col min="17" max="17" width="11.57421875" style="2" customWidth="1"/>
    <col min="18" max="16384" width="9.140625" style="2" customWidth="1"/>
  </cols>
  <sheetData>
    <row r="1" spans="1:17" ht="15.75">
      <c r="A1" s="320" t="s">
        <v>508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17" ht="15.75">
      <c r="A2" s="320" t="s">
        <v>432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4" spans="1:17" s="3" customFormat="1" ht="15.75" customHeight="1">
      <c r="A4" s="323" t="s">
        <v>250</v>
      </c>
      <c r="B4" s="364" t="s">
        <v>126</v>
      </c>
      <c r="C4" s="330" t="s">
        <v>105</v>
      </c>
      <c r="D4" s="331"/>
      <c r="E4" s="332"/>
      <c r="F4" s="330" t="s">
        <v>106</v>
      </c>
      <c r="G4" s="331"/>
      <c r="H4" s="332"/>
      <c r="I4" s="330" t="s">
        <v>17</v>
      </c>
      <c r="J4" s="331"/>
      <c r="K4" s="332"/>
      <c r="L4" s="330" t="s">
        <v>15</v>
      </c>
      <c r="M4" s="331"/>
      <c r="N4" s="332"/>
      <c r="O4" s="364" t="s">
        <v>5</v>
      </c>
      <c r="P4" s="364"/>
      <c r="Q4" s="364"/>
    </row>
    <row r="5" spans="1:17" s="3" customFormat="1" ht="31.5">
      <c r="A5" s="323"/>
      <c r="B5" s="364"/>
      <c r="C5" s="39" t="s">
        <v>155</v>
      </c>
      <c r="D5" s="39" t="s">
        <v>543</v>
      </c>
      <c r="E5" s="39" t="s">
        <v>544</v>
      </c>
      <c r="F5" s="39" t="s">
        <v>155</v>
      </c>
      <c r="G5" s="39" t="s">
        <v>543</v>
      </c>
      <c r="H5" s="39" t="s">
        <v>544</v>
      </c>
      <c r="I5" s="39" t="s">
        <v>155</v>
      </c>
      <c r="J5" s="39" t="s">
        <v>543</v>
      </c>
      <c r="K5" s="39" t="s">
        <v>544</v>
      </c>
      <c r="L5" s="39" t="s">
        <v>155</v>
      </c>
      <c r="M5" s="39" t="s">
        <v>543</v>
      </c>
      <c r="N5" s="39" t="s">
        <v>544</v>
      </c>
      <c r="O5" s="39" t="s">
        <v>155</v>
      </c>
      <c r="P5" s="39" t="s">
        <v>543</v>
      </c>
      <c r="Q5" s="39" t="s">
        <v>544</v>
      </c>
    </row>
    <row r="6" spans="1:17" s="3" customFormat="1" ht="31.5">
      <c r="A6" s="7" t="s">
        <v>225</v>
      </c>
      <c r="B6" s="96">
        <v>2</v>
      </c>
      <c r="C6" s="5">
        <v>4825389</v>
      </c>
      <c r="D6" s="5">
        <v>4863389</v>
      </c>
      <c r="E6" s="5">
        <v>4862412</v>
      </c>
      <c r="F6" s="5">
        <v>1069336</v>
      </c>
      <c r="G6" s="5">
        <v>1085289</v>
      </c>
      <c r="H6" s="5">
        <v>1085289</v>
      </c>
      <c r="I6" s="5">
        <v>420000</v>
      </c>
      <c r="J6" s="5">
        <v>433516</v>
      </c>
      <c r="K6" s="5">
        <v>374420</v>
      </c>
      <c r="L6" s="5">
        <v>108000</v>
      </c>
      <c r="M6" s="5">
        <v>92750</v>
      </c>
      <c r="N6" s="5">
        <v>20850</v>
      </c>
      <c r="O6" s="5">
        <f aca="true" t="shared" si="0" ref="O6:O39">C6+F6+I6+L6</f>
        <v>6422725</v>
      </c>
      <c r="P6" s="5">
        <f aca="true" t="shared" si="1" ref="P6:P39">D6+G6+J6+M6</f>
        <v>6474944</v>
      </c>
      <c r="Q6" s="5">
        <f aca="true" t="shared" si="2" ref="Q6:Q39">E6+H6+K6+N6</f>
        <v>6342971</v>
      </c>
    </row>
    <row r="7" spans="1:17" s="3" customFormat="1" ht="31.5">
      <c r="A7" s="7" t="s">
        <v>507</v>
      </c>
      <c r="B7" s="96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47.25">
      <c r="A8" s="7" t="s">
        <v>484</v>
      </c>
      <c r="B8" s="96">
        <v>3</v>
      </c>
      <c r="C8" s="5">
        <v>480000</v>
      </c>
      <c r="D8" s="5">
        <v>480000</v>
      </c>
      <c r="E8" s="5">
        <v>470000</v>
      </c>
      <c r="F8" s="5">
        <v>107600</v>
      </c>
      <c r="G8" s="5">
        <v>107600</v>
      </c>
      <c r="H8" s="5">
        <v>94410</v>
      </c>
      <c r="I8" s="5"/>
      <c r="J8" s="5"/>
      <c r="K8" s="5"/>
      <c r="L8" s="5"/>
      <c r="M8" s="5"/>
      <c r="N8" s="5"/>
      <c r="O8" s="5">
        <f t="shared" si="0"/>
        <v>587600</v>
      </c>
      <c r="P8" s="5">
        <f t="shared" si="1"/>
        <v>587600</v>
      </c>
      <c r="Q8" s="5">
        <f t="shared" si="2"/>
        <v>564410</v>
      </c>
    </row>
    <row r="9" spans="1:17" s="3" customFormat="1" ht="15.75">
      <c r="A9" s="7" t="s">
        <v>483</v>
      </c>
      <c r="B9" s="96">
        <v>3</v>
      </c>
      <c r="C9" s="5">
        <v>50000</v>
      </c>
      <c r="D9" s="5">
        <v>50000</v>
      </c>
      <c r="E9" s="5"/>
      <c r="F9" s="5">
        <v>25000</v>
      </c>
      <c r="G9" s="5">
        <v>25000</v>
      </c>
      <c r="H9" s="5"/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75000</v>
      </c>
      <c r="Q9" s="5">
        <f t="shared" si="2"/>
        <v>0</v>
      </c>
    </row>
    <row r="10" spans="1:17" s="3" customFormat="1" ht="15.75">
      <c r="A10" s="7" t="s">
        <v>226</v>
      </c>
      <c r="B10" s="96">
        <v>2</v>
      </c>
      <c r="C10" s="5"/>
      <c r="D10" s="5"/>
      <c r="E10" s="5"/>
      <c r="F10" s="5"/>
      <c r="G10" s="5"/>
      <c r="H10" s="5"/>
      <c r="I10" s="5">
        <v>100000</v>
      </c>
      <c r="J10" s="5">
        <v>100000</v>
      </c>
      <c r="K10" s="5">
        <v>32325</v>
      </c>
      <c r="L10" s="5">
        <v>27000</v>
      </c>
      <c r="M10" s="5">
        <v>27000</v>
      </c>
      <c r="N10" s="5">
        <v>4119</v>
      </c>
      <c r="O10" s="5">
        <f t="shared" si="0"/>
        <v>127000</v>
      </c>
      <c r="P10" s="5">
        <f t="shared" si="1"/>
        <v>127000</v>
      </c>
      <c r="Q10" s="5">
        <f t="shared" si="2"/>
        <v>36444</v>
      </c>
    </row>
    <row r="11" spans="1:17" s="3" customFormat="1" ht="31.5">
      <c r="A11" s="7" t="s">
        <v>227</v>
      </c>
      <c r="B11" s="96">
        <v>2</v>
      </c>
      <c r="C11" s="5"/>
      <c r="D11" s="5"/>
      <c r="E11" s="5"/>
      <c r="F11" s="5"/>
      <c r="G11" s="5"/>
      <c r="H11" s="5"/>
      <c r="I11" s="5">
        <v>50000</v>
      </c>
      <c r="J11" s="5">
        <v>50000</v>
      </c>
      <c r="K11" s="5"/>
      <c r="L11" s="5">
        <v>13500</v>
      </c>
      <c r="M11" s="5">
        <v>13500</v>
      </c>
      <c r="N11" s="5"/>
      <c r="O11" s="5">
        <f t="shared" si="0"/>
        <v>63500</v>
      </c>
      <c r="P11" s="5">
        <f t="shared" si="1"/>
        <v>63500</v>
      </c>
      <c r="Q11" s="5">
        <f t="shared" si="2"/>
        <v>0</v>
      </c>
    </row>
    <row r="12" spans="1:17" s="3" customFormat="1" ht="15.75" hidden="1">
      <c r="A12" s="7" t="s">
        <v>228</v>
      </c>
      <c r="B12" s="96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229</v>
      </c>
      <c r="B13" s="96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230</v>
      </c>
      <c r="B14" s="96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31.5">
      <c r="A15" s="7" t="s">
        <v>522</v>
      </c>
      <c r="B15" s="96">
        <v>2</v>
      </c>
      <c r="C15" s="5">
        <v>726645</v>
      </c>
      <c r="D15" s="5">
        <v>754345</v>
      </c>
      <c r="E15" s="5">
        <v>590316</v>
      </c>
      <c r="F15" s="5">
        <v>98097</v>
      </c>
      <c r="G15" s="5">
        <v>98089</v>
      </c>
      <c r="H15" s="5">
        <v>72796</v>
      </c>
      <c r="I15" s="5">
        <v>10000</v>
      </c>
      <c r="J15" s="5">
        <v>30000</v>
      </c>
      <c r="K15" s="5"/>
      <c r="L15" s="5">
        <v>2700</v>
      </c>
      <c r="M15" s="5">
        <v>8100</v>
      </c>
      <c r="N15" s="5"/>
      <c r="O15" s="5">
        <f t="shared" si="0"/>
        <v>837442</v>
      </c>
      <c r="P15" s="5">
        <f t="shared" si="1"/>
        <v>890534</v>
      </c>
      <c r="Q15" s="5">
        <f t="shared" si="2"/>
        <v>663112</v>
      </c>
    </row>
    <row r="16" spans="1:17" s="3" customFormat="1" ht="15.75" hidden="1">
      <c r="A16" s="7" t="s">
        <v>466</v>
      </c>
      <c r="B16" s="96">
        <v>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466</v>
      </c>
      <c r="B17" s="96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466</v>
      </c>
      <c r="B18" s="96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466</v>
      </c>
      <c r="B19" s="96">
        <v>2</v>
      </c>
      <c r="C19" s="5"/>
      <c r="D19" s="5">
        <v>1183957</v>
      </c>
      <c r="E19" s="5">
        <v>1183957</v>
      </c>
      <c r="F19" s="5"/>
      <c r="G19" s="5">
        <v>130243</v>
      </c>
      <c r="H19" s="5">
        <v>130243</v>
      </c>
      <c r="I19" s="5"/>
      <c r="J19" s="5">
        <v>36000</v>
      </c>
      <c r="K19" s="5">
        <v>36000</v>
      </c>
      <c r="L19" s="5"/>
      <c r="M19" s="5">
        <v>9720</v>
      </c>
      <c r="N19" s="5">
        <v>9720</v>
      </c>
      <c r="O19" s="5">
        <f t="shared" si="0"/>
        <v>0</v>
      </c>
      <c r="P19" s="5">
        <f t="shared" si="1"/>
        <v>1359920</v>
      </c>
      <c r="Q19" s="5">
        <f t="shared" si="2"/>
        <v>1359920</v>
      </c>
    </row>
    <row r="20" spans="1:17" s="3" customFormat="1" ht="15.75">
      <c r="A20" s="7" t="s">
        <v>231</v>
      </c>
      <c r="B20" s="96">
        <v>2</v>
      </c>
      <c r="C20" s="5"/>
      <c r="D20" s="5"/>
      <c r="E20" s="5"/>
      <c r="F20" s="5"/>
      <c r="G20" s="5"/>
      <c r="H20" s="5"/>
      <c r="I20" s="5">
        <v>150000</v>
      </c>
      <c r="J20" s="5">
        <v>200000</v>
      </c>
      <c r="K20" s="5">
        <v>98675</v>
      </c>
      <c r="L20" s="5">
        <v>40500</v>
      </c>
      <c r="M20" s="5">
        <v>54000</v>
      </c>
      <c r="N20" s="5">
        <v>10442</v>
      </c>
      <c r="O20" s="5">
        <f t="shared" si="0"/>
        <v>190500</v>
      </c>
      <c r="P20" s="5">
        <f t="shared" si="1"/>
        <v>254000</v>
      </c>
      <c r="Q20" s="5">
        <f t="shared" si="2"/>
        <v>109117</v>
      </c>
    </row>
    <row r="21" spans="1:17" ht="15.75" hidden="1">
      <c r="A21" s="7" t="s">
        <v>433</v>
      </c>
      <c r="B21" s="96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</row>
    <row r="22" spans="1:17" ht="15.75">
      <c r="A22" s="7" t="s">
        <v>232</v>
      </c>
      <c r="B22" s="96">
        <v>2</v>
      </c>
      <c r="C22" s="5"/>
      <c r="D22" s="5"/>
      <c r="E22" s="5"/>
      <c r="F22" s="5"/>
      <c r="G22" s="5"/>
      <c r="H22" s="5"/>
      <c r="I22" s="5">
        <v>100000</v>
      </c>
      <c r="J22" s="5">
        <v>50000</v>
      </c>
      <c r="K22" s="5"/>
      <c r="L22" s="5">
        <v>27000</v>
      </c>
      <c r="M22" s="5">
        <v>13500</v>
      </c>
      <c r="N22" s="5"/>
      <c r="O22" s="5">
        <f t="shared" si="0"/>
        <v>127000</v>
      </c>
      <c r="P22" s="5">
        <f t="shared" si="1"/>
        <v>63500</v>
      </c>
      <c r="Q22" s="5">
        <f t="shared" si="2"/>
        <v>0</v>
      </c>
    </row>
    <row r="23" spans="1:17" ht="31.5">
      <c r="A23" s="7" t="s">
        <v>233</v>
      </c>
      <c r="B23" s="96">
        <v>2</v>
      </c>
      <c r="C23" s="5"/>
      <c r="D23" s="5"/>
      <c r="E23" s="5"/>
      <c r="F23" s="5"/>
      <c r="G23" s="5"/>
      <c r="H23" s="5"/>
      <c r="I23" s="5">
        <v>30000</v>
      </c>
      <c r="J23" s="5">
        <v>30000</v>
      </c>
      <c r="K23" s="5"/>
      <c r="L23" s="5">
        <v>8100</v>
      </c>
      <c r="M23" s="5">
        <v>8100</v>
      </c>
      <c r="N23" s="5"/>
      <c r="O23" s="5">
        <f t="shared" si="0"/>
        <v>38100</v>
      </c>
      <c r="P23" s="5">
        <f t="shared" si="1"/>
        <v>38100</v>
      </c>
      <c r="Q23" s="5">
        <f t="shared" si="2"/>
        <v>0</v>
      </c>
    </row>
    <row r="24" spans="1:17" s="3" customFormat="1" ht="15.75" hidden="1">
      <c r="A24" s="7" t="s">
        <v>234</v>
      </c>
      <c r="B24" s="96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s="3" customFormat="1" ht="15.75" hidden="1">
      <c r="A25" s="7" t="s">
        <v>235</v>
      </c>
      <c r="B25" s="96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0</v>
      </c>
      <c r="Q25" s="5">
        <f t="shared" si="2"/>
        <v>0</v>
      </c>
    </row>
    <row r="26" spans="1:17" ht="15.75">
      <c r="A26" s="7" t="s">
        <v>236</v>
      </c>
      <c r="B26" s="96">
        <v>2</v>
      </c>
      <c r="C26" s="5"/>
      <c r="D26" s="5"/>
      <c r="E26" s="5"/>
      <c r="F26" s="5"/>
      <c r="G26" s="5"/>
      <c r="H26" s="5"/>
      <c r="I26" s="5">
        <v>200000</v>
      </c>
      <c r="J26" s="5">
        <v>270866</v>
      </c>
      <c r="K26" s="5">
        <v>248141</v>
      </c>
      <c r="L26" s="5">
        <v>54000</v>
      </c>
      <c r="M26" s="5">
        <v>73134</v>
      </c>
      <c r="N26" s="5">
        <v>63484</v>
      </c>
      <c r="O26" s="5">
        <f t="shared" si="0"/>
        <v>254000</v>
      </c>
      <c r="P26" s="5">
        <f t="shared" si="1"/>
        <v>344000</v>
      </c>
      <c r="Q26" s="5">
        <f t="shared" si="2"/>
        <v>311625</v>
      </c>
    </row>
    <row r="27" spans="1:17" ht="15.75">
      <c r="A27" s="7" t="s">
        <v>237</v>
      </c>
      <c r="B27" s="96">
        <v>2</v>
      </c>
      <c r="C27" s="5"/>
      <c r="D27" s="5"/>
      <c r="E27" s="5"/>
      <c r="F27" s="5"/>
      <c r="G27" s="5"/>
      <c r="H27" s="5"/>
      <c r="I27" s="5">
        <v>250000</v>
      </c>
      <c r="J27" s="5">
        <v>250000</v>
      </c>
      <c r="K27" s="5">
        <v>242370</v>
      </c>
      <c r="L27" s="5">
        <v>67500</v>
      </c>
      <c r="M27" s="5">
        <v>67500</v>
      </c>
      <c r="N27" s="5">
        <v>51089</v>
      </c>
      <c r="O27" s="5">
        <f t="shared" si="0"/>
        <v>317500</v>
      </c>
      <c r="P27" s="5">
        <f t="shared" si="1"/>
        <v>317500</v>
      </c>
      <c r="Q27" s="5">
        <f t="shared" si="2"/>
        <v>293459</v>
      </c>
    </row>
    <row r="28" spans="1:17" s="3" customFormat="1" ht="15.75">
      <c r="A28" s="7" t="s">
        <v>485</v>
      </c>
      <c r="B28" s="96">
        <v>2</v>
      </c>
      <c r="C28" s="5"/>
      <c r="D28" s="5"/>
      <c r="E28" s="5"/>
      <c r="F28" s="5"/>
      <c r="G28" s="5"/>
      <c r="H28" s="5"/>
      <c r="I28" s="5">
        <v>10000</v>
      </c>
      <c r="J28" s="5">
        <v>10000</v>
      </c>
      <c r="K28" s="5"/>
      <c r="L28" s="5">
        <v>2700</v>
      </c>
      <c r="M28" s="5">
        <v>2700</v>
      </c>
      <c r="N28" s="5"/>
      <c r="O28" s="5">
        <f t="shared" si="0"/>
        <v>12700</v>
      </c>
      <c r="P28" s="5">
        <f t="shared" si="1"/>
        <v>12700</v>
      </c>
      <c r="Q28" s="5">
        <f t="shared" si="2"/>
        <v>0</v>
      </c>
    </row>
    <row r="29" spans="1:17" s="3" customFormat="1" ht="15.75" hidden="1">
      <c r="A29" s="7" t="s">
        <v>238</v>
      </c>
      <c r="B29" s="96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15.75" hidden="1">
      <c r="A30" s="7" t="s">
        <v>239</v>
      </c>
      <c r="B30" s="96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ht="31.5" hidden="1">
      <c r="A31" s="7" t="s">
        <v>240</v>
      </c>
      <c r="B31" s="96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 hidden="1">
      <c r="A32" s="7" t="s">
        <v>241</v>
      </c>
      <c r="B32" s="96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15.75">
      <c r="A33" s="7" t="s">
        <v>242</v>
      </c>
      <c r="B33" s="96">
        <v>2</v>
      </c>
      <c r="C33" s="5"/>
      <c r="D33" s="5"/>
      <c r="E33" s="5"/>
      <c r="F33" s="5"/>
      <c r="G33" s="5"/>
      <c r="H33" s="5"/>
      <c r="I33" s="5">
        <v>5000</v>
      </c>
      <c r="J33" s="5">
        <v>5000</v>
      </c>
      <c r="K33" s="5">
        <v>3000</v>
      </c>
      <c r="L33" s="5"/>
      <c r="M33" s="5"/>
      <c r="N33" s="5"/>
      <c r="O33" s="5">
        <f t="shared" si="0"/>
        <v>5000</v>
      </c>
      <c r="P33" s="5">
        <f t="shared" si="1"/>
        <v>5000</v>
      </c>
      <c r="Q33" s="5">
        <f t="shared" si="2"/>
        <v>3000</v>
      </c>
    </row>
    <row r="34" spans="1:17" s="3" customFormat="1" ht="15.75" hidden="1">
      <c r="A34" s="7" t="s">
        <v>243</v>
      </c>
      <c r="B34" s="96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244</v>
      </c>
      <c r="B35" s="96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31.5" hidden="1">
      <c r="A36" s="7" t="s">
        <v>245</v>
      </c>
      <c r="B36" s="96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>
      <c r="A37" s="7" t="s">
        <v>464</v>
      </c>
      <c r="B37" s="96">
        <v>2</v>
      </c>
      <c r="C37" s="5"/>
      <c r="D37" s="5"/>
      <c r="E37" s="5"/>
      <c r="F37" s="5"/>
      <c r="G37" s="5"/>
      <c r="H37" s="5"/>
      <c r="I37" s="5">
        <v>100000</v>
      </c>
      <c r="J37" s="5">
        <v>100000</v>
      </c>
      <c r="K37" s="5">
        <v>12312</v>
      </c>
      <c r="L37" s="5">
        <v>27000</v>
      </c>
      <c r="M37" s="5">
        <v>27000</v>
      </c>
      <c r="N37" s="5"/>
      <c r="O37" s="5">
        <f t="shared" si="0"/>
        <v>127000</v>
      </c>
      <c r="P37" s="5">
        <f t="shared" si="1"/>
        <v>127000</v>
      </c>
      <c r="Q37" s="5">
        <f t="shared" si="2"/>
        <v>12312</v>
      </c>
    </row>
    <row r="38" spans="1:17" s="3" customFormat="1" ht="15.75">
      <c r="A38" s="7" t="s">
        <v>246</v>
      </c>
      <c r="B38" s="96">
        <v>2</v>
      </c>
      <c r="C38" s="5"/>
      <c r="D38" s="5"/>
      <c r="E38" s="5"/>
      <c r="F38" s="5"/>
      <c r="G38" s="5"/>
      <c r="H38" s="5"/>
      <c r="I38" s="5">
        <v>400000</v>
      </c>
      <c r="J38" s="5">
        <v>400000</v>
      </c>
      <c r="K38" s="5">
        <v>172719</v>
      </c>
      <c r="L38" s="5">
        <v>108000</v>
      </c>
      <c r="M38" s="5">
        <v>108000</v>
      </c>
      <c r="N38" s="5">
        <v>30701</v>
      </c>
      <c r="O38" s="5">
        <f t="shared" si="0"/>
        <v>508000</v>
      </c>
      <c r="P38" s="5">
        <f t="shared" si="1"/>
        <v>508000</v>
      </c>
      <c r="Q38" s="5">
        <f t="shared" si="2"/>
        <v>203420</v>
      </c>
    </row>
    <row r="39" spans="1:17" s="3" customFormat="1" ht="15.75">
      <c r="A39" s="7" t="s">
        <v>247</v>
      </c>
      <c r="B39" s="96">
        <v>2</v>
      </c>
      <c r="C39" s="5"/>
      <c r="D39" s="5">
        <v>10000</v>
      </c>
      <c r="E39" s="5">
        <v>10000</v>
      </c>
      <c r="F39" s="5"/>
      <c r="G39" s="5">
        <v>2200</v>
      </c>
      <c r="H39" s="5">
        <v>2200</v>
      </c>
      <c r="I39" s="5">
        <v>200000</v>
      </c>
      <c r="J39" s="5">
        <v>202000</v>
      </c>
      <c r="K39" s="5">
        <v>201346</v>
      </c>
      <c r="L39" s="5">
        <v>54000</v>
      </c>
      <c r="M39" s="5">
        <v>54000</v>
      </c>
      <c r="N39" s="5">
        <v>46247</v>
      </c>
      <c r="O39" s="5">
        <f t="shared" si="0"/>
        <v>254000</v>
      </c>
      <c r="P39" s="5">
        <f t="shared" si="1"/>
        <v>268200</v>
      </c>
      <c r="Q39" s="5">
        <f t="shared" si="2"/>
        <v>259793</v>
      </c>
    </row>
    <row r="40" spans="1:17" s="3" customFormat="1" ht="31.5">
      <c r="A40" s="7" t="s">
        <v>248</v>
      </c>
      <c r="B40" s="96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s="3" customFormat="1" ht="15.75">
      <c r="A41" s="117" t="s">
        <v>486</v>
      </c>
      <c r="B41" s="96">
        <v>2</v>
      </c>
      <c r="C41" s="5"/>
      <c r="D41" s="5"/>
      <c r="E41" s="5"/>
      <c r="F41" s="5"/>
      <c r="G41" s="5"/>
      <c r="H41" s="137"/>
      <c r="I41" s="5">
        <v>600000</v>
      </c>
      <c r="J41" s="5">
        <v>598000</v>
      </c>
      <c r="K41" s="5">
        <v>404158</v>
      </c>
      <c r="L41" s="5">
        <v>162000</v>
      </c>
      <c r="M41" s="5">
        <v>162000</v>
      </c>
      <c r="N41" s="5">
        <v>55479</v>
      </c>
      <c r="O41" s="5">
        <f aca="true" t="shared" si="3" ref="O41:O56">C41+F41+I41+L41</f>
        <v>762000</v>
      </c>
      <c r="P41" s="5">
        <f aca="true" t="shared" si="4" ref="P41:P56">D41+G41+J41+M41</f>
        <v>760000</v>
      </c>
      <c r="Q41" s="5">
        <f aca="true" t="shared" si="5" ref="Q41:Q56">E41+H41+K41+N41</f>
        <v>459637</v>
      </c>
    </row>
    <row r="42" spans="1:17" s="3" customFormat="1" ht="15.75">
      <c r="A42" s="117" t="s">
        <v>487</v>
      </c>
      <c r="B42" s="96">
        <v>2</v>
      </c>
      <c r="C42" s="5"/>
      <c r="D42" s="5"/>
      <c r="E42" s="5"/>
      <c r="F42" s="5"/>
      <c r="G42" s="5"/>
      <c r="H42" s="5"/>
      <c r="I42" s="5">
        <v>200000</v>
      </c>
      <c r="J42" s="5">
        <v>200000</v>
      </c>
      <c r="K42" s="5"/>
      <c r="L42" s="5">
        <v>54000</v>
      </c>
      <c r="M42" s="5">
        <v>54000</v>
      </c>
      <c r="N42" s="5"/>
      <c r="O42" s="5">
        <f t="shared" si="3"/>
        <v>254000</v>
      </c>
      <c r="P42" s="5">
        <f t="shared" si="4"/>
        <v>254000</v>
      </c>
      <c r="Q42" s="5">
        <f t="shared" si="5"/>
        <v>0</v>
      </c>
    </row>
    <row r="43" spans="1:17" s="3" customFormat="1" ht="15.75" customHeight="1" hidden="1">
      <c r="A43" s="117" t="s">
        <v>488</v>
      </c>
      <c r="B43" s="96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4"/>
        <v>0</v>
      </c>
      <c r="Q43" s="5">
        <f t="shared" si="5"/>
        <v>0</v>
      </c>
    </row>
    <row r="44" spans="1:17" s="3" customFormat="1" ht="15.75">
      <c r="A44" s="117" t="s">
        <v>489</v>
      </c>
      <c r="B44" s="96">
        <v>2</v>
      </c>
      <c r="C44" s="5"/>
      <c r="D44" s="5"/>
      <c r="E44" s="5"/>
      <c r="F44" s="5"/>
      <c r="G44" s="5"/>
      <c r="H44" s="5"/>
      <c r="I44" s="5">
        <v>50000</v>
      </c>
      <c r="J44" s="5">
        <v>50000</v>
      </c>
      <c r="K44" s="5"/>
      <c r="L44" s="5">
        <v>13500</v>
      </c>
      <c r="M44" s="5">
        <v>13500</v>
      </c>
      <c r="N44" s="5"/>
      <c r="O44" s="5">
        <f t="shared" si="3"/>
        <v>63500</v>
      </c>
      <c r="P44" s="5">
        <f t="shared" si="4"/>
        <v>63500</v>
      </c>
      <c r="Q44" s="5">
        <f t="shared" si="5"/>
        <v>0</v>
      </c>
    </row>
    <row r="45" spans="1:17" ht="15.75">
      <c r="A45" s="117" t="s">
        <v>490</v>
      </c>
      <c r="B45" s="96">
        <v>2</v>
      </c>
      <c r="C45" s="5">
        <v>500000</v>
      </c>
      <c r="D45" s="5">
        <v>500000</v>
      </c>
      <c r="E45" s="5">
        <v>345972</v>
      </c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500000</v>
      </c>
      <c r="P45" s="5">
        <f t="shared" si="4"/>
        <v>500000</v>
      </c>
      <c r="Q45" s="5">
        <f t="shared" si="5"/>
        <v>345972</v>
      </c>
    </row>
    <row r="46" spans="1:17" ht="15.75">
      <c r="A46" s="7" t="s">
        <v>458</v>
      </c>
      <c r="B46" s="96">
        <v>2</v>
      </c>
      <c r="C46" s="5"/>
      <c r="D46" s="5"/>
      <c r="E46" s="5"/>
      <c r="F46" s="5"/>
      <c r="G46" s="5"/>
      <c r="H46" s="5"/>
      <c r="I46" s="5"/>
      <c r="J46" s="5">
        <v>58630</v>
      </c>
      <c r="K46" s="5">
        <v>34291</v>
      </c>
      <c r="L46" s="5"/>
      <c r="M46" s="5">
        <v>16357</v>
      </c>
      <c r="N46" s="5">
        <v>9259</v>
      </c>
      <c r="O46" s="5">
        <f t="shared" si="3"/>
        <v>0</v>
      </c>
      <c r="P46" s="5">
        <f t="shared" si="4"/>
        <v>74987</v>
      </c>
      <c r="Q46" s="5">
        <f t="shared" si="5"/>
        <v>43550</v>
      </c>
    </row>
    <row r="47" spans="1:17" ht="15.75">
      <c r="A47" s="7" t="s">
        <v>549</v>
      </c>
      <c r="B47" s="96">
        <v>2</v>
      </c>
      <c r="C47" s="5"/>
      <c r="D47" s="5"/>
      <c r="E47" s="5"/>
      <c r="F47" s="5"/>
      <c r="G47" s="5"/>
      <c r="H47" s="5"/>
      <c r="I47" s="5"/>
      <c r="J47" s="5">
        <v>286200</v>
      </c>
      <c r="K47" s="5">
        <v>286200</v>
      </c>
      <c r="L47" s="5"/>
      <c r="M47" s="5">
        <v>77274</v>
      </c>
      <c r="N47" s="5">
        <v>77274</v>
      </c>
      <c r="O47" s="5">
        <f t="shared" si="3"/>
        <v>0</v>
      </c>
      <c r="P47" s="5">
        <f t="shared" si="4"/>
        <v>363474</v>
      </c>
      <c r="Q47" s="5">
        <f t="shared" si="5"/>
        <v>363474</v>
      </c>
    </row>
    <row r="48" spans="1:17" ht="15.75">
      <c r="A48" s="7" t="s">
        <v>249</v>
      </c>
      <c r="B48" s="96">
        <v>2</v>
      </c>
      <c r="C48" s="5"/>
      <c r="D48" s="5"/>
      <c r="E48" s="5"/>
      <c r="F48" s="5"/>
      <c r="G48" s="5"/>
      <c r="H48" s="5"/>
      <c r="I48" s="5">
        <v>498047</v>
      </c>
      <c r="J48" s="5">
        <v>729110</v>
      </c>
      <c r="K48" s="5">
        <v>700153</v>
      </c>
      <c r="L48" s="5">
        <v>134473</v>
      </c>
      <c r="M48" s="5">
        <v>196860</v>
      </c>
      <c r="N48" s="5">
        <v>189037</v>
      </c>
      <c r="O48" s="5">
        <f t="shared" si="3"/>
        <v>632520</v>
      </c>
      <c r="P48" s="5">
        <f t="shared" si="4"/>
        <v>925970</v>
      </c>
      <c r="Q48" s="5">
        <f t="shared" si="5"/>
        <v>889190</v>
      </c>
    </row>
    <row r="49" spans="1:17" s="3" customFormat="1" ht="15.75">
      <c r="A49" s="7" t="s">
        <v>131</v>
      </c>
      <c r="B49" s="96"/>
      <c r="C49" s="5"/>
      <c r="D49" s="5"/>
      <c r="E49" s="5"/>
      <c r="F49" s="5"/>
      <c r="G49" s="5"/>
      <c r="H49" s="5"/>
      <c r="I49" s="5">
        <f>SUM(I50:I52)</f>
        <v>903973</v>
      </c>
      <c r="J49" s="5">
        <f>SUM(J50:J52)</f>
        <v>1078995</v>
      </c>
      <c r="K49" s="5">
        <f>SUM(K50:K52)</f>
        <v>567701</v>
      </c>
      <c r="L49" s="5"/>
      <c r="M49" s="5"/>
      <c r="N49" s="5"/>
      <c r="O49" s="5">
        <f t="shared" si="3"/>
        <v>903973</v>
      </c>
      <c r="P49" s="5">
        <f t="shared" si="4"/>
        <v>1078995</v>
      </c>
      <c r="Q49" s="5">
        <f t="shared" si="5"/>
        <v>567701</v>
      </c>
    </row>
    <row r="50" spans="1:17" s="3" customFormat="1" ht="15.75">
      <c r="A50" s="84" t="s">
        <v>373</v>
      </c>
      <c r="B50" s="96">
        <v>1</v>
      </c>
      <c r="C50" s="5"/>
      <c r="D50" s="5"/>
      <c r="E50" s="5"/>
      <c r="F50" s="5"/>
      <c r="G50" s="5"/>
      <c r="H50" s="5"/>
      <c r="I50" s="5">
        <f>SUMIF($B$6:$B$49,"1",L$6:L$49)</f>
        <v>0</v>
      </c>
      <c r="J50" s="5">
        <f>SUMIF($B$6:$B$49,"1",M$6:M$49)</f>
        <v>0</v>
      </c>
      <c r="K50" s="5">
        <f>SUMIF($B$6:$B$49,"1",N$6:N$49)</f>
        <v>0</v>
      </c>
      <c r="L50" s="5"/>
      <c r="M50" s="5"/>
      <c r="N50" s="5"/>
      <c r="O50" s="5">
        <f t="shared" si="3"/>
        <v>0</v>
      </c>
      <c r="P50" s="5">
        <f t="shared" si="4"/>
        <v>0</v>
      </c>
      <c r="Q50" s="5">
        <f t="shared" si="5"/>
        <v>0</v>
      </c>
    </row>
    <row r="51" spans="1:17" s="3" customFormat="1" ht="15.75">
      <c r="A51" s="84" t="s">
        <v>218</v>
      </c>
      <c r="B51" s="96">
        <v>2</v>
      </c>
      <c r="C51" s="5"/>
      <c r="D51" s="5"/>
      <c r="E51" s="5"/>
      <c r="F51" s="5"/>
      <c r="G51" s="5"/>
      <c r="H51" s="5"/>
      <c r="I51" s="5">
        <f>SUMIF($B$6:$B$49,"2",L$6:L$49)</f>
        <v>903973</v>
      </c>
      <c r="J51" s="5">
        <f>SUMIF($B$6:$B$49,"2",M$6:M$49)</f>
        <v>1078995</v>
      </c>
      <c r="K51" s="5">
        <f>SUMIF($B$6:$B$49,"2",N$6:N$49)</f>
        <v>567701</v>
      </c>
      <c r="L51" s="5"/>
      <c r="M51" s="5"/>
      <c r="N51" s="5"/>
      <c r="O51" s="5">
        <f t="shared" si="3"/>
        <v>903973</v>
      </c>
      <c r="P51" s="5">
        <f t="shared" si="4"/>
        <v>1078995</v>
      </c>
      <c r="Q51" s="5">
        <f t="shared" si="5"/>
        <v>567701</v>
      </c>
    </row>
    <row r="52" spans="1:17" s="3" customFormat="1" ht="15.75">
      <c r="A52" s="84" t="s">
        <v>110</v>
      </c>
      <c r="B52" s="96">
        <v>3</v>
      </c>
      <c r="C52" s="5"/>
      <c r="D52" s="5"/>
      <c r="E52" s="5"/>
      <c r="F52" s="5"/>
      <c r="G52" s="5"/>
      <c r="H52" s="5"/>
      <c r="I52" s="5">
        <f>SUMIF($B$6:$B$49,"3",L$6:L$49)</f>
        <v>0</v>
      </c>
      <c r="J52" s="5">
        <f>SUMIF($B$6:$B$49,"3",M$6:M$49)</f>
        <v>0</v>
      </c>
      <c r="K52" s="5">
        <f>SUMIF($B$6:$B$49,"3",N$6:N$49)</f>
        <v>0</v>
      </c>
      <c r="L52" s="5"/>
      <c r="M52" s="5"/>
      <c r="N52" s="5"/>
      <c r="O52" s="5">
        <f t="shared" si="3"/>
        <v>0</v>
      </c>
      <c r="P52" s="5">
        <f t="shared" si="4"/>
        <v>0</v>
      </c>
      <c r="Q52" s="5">
        <f t="shared" si="5"/>
        <v>0</v>
      </c>
    </row>
    <row r="53" spans="1:17" s="3" customFormat="1" ht="15.75">
      <c r="A53" s="8" t="s">
        <v>379</v>
      </c>
      <c r="B53" s="96"/>
      <c r="C53" s="13">
        <f aca="true" t="shared" si="6" ref="C53:N53">SUM(C54:C56)</f>
        <v>6731043</v>
      </c>
      <c r="D53" s="13">
        <f t="shared" si="6"/>
        <v>7990700</v>
      </c>
      <c r="E53" s="13">
        <f t="shared" si="6"/>
        <v>7611666</v>
      </c>
      <c r="F53" s="13">
        <f t="shared" si="6"/>
        <v>1351024</v>
      </c>
      <c r="G53" s="13">
        <f t="shared" si="6"/>
        <v>1499412</v>
      </c>
      <c r="H53" s="13">
        <f t="shared" si="6"/>
        <v>1435929</v>
      </c>
      <c r="I53" s="13">
        <f t="shared" si="6"/>
        <v>4277020</v>
      </c>
      <c r="J53" s="13">
        <f t="shared" si="6"/>
        <v>5168317</v>
      </c>
      <c r="K53" s="13">
        <f t="shared" si="6"/>
        <v>3413811</v>
      </c>
      <c r="L53" s="13">
        <f t="shared" si="6"/>
        <v>0</v>
      </c>
      <c r="M53" s="13">
        <f t="shared" si="6"/>
        <v>0</v>
      </c>
      <c r="N53" s="13">
        <f t="shared" si="6"/>
        <v>0</v>
      </c>
      <c r="O53" s="13">
        <f t="shared" si="3"/>
        <v>12359087</v>
      </c>
      <c r="P53" s="13">
        <f t="shared" si="4"/>
        <v>14658429</v>
      </c>
      <c r="Q53" s="13">
        <f t="shared" si="5"/>
        <v>12461406</v>
      </c>
    </row>
    <row r="54" spans="1:17" s="3" customFormat="1" ht="15.75">
      <c r="A54" s="84" t="s">
        <v>373</v>
      </c>
      <c r="B54" s="96">
        <v>1</v>
      </c>
      <c r="C54" s="80">
        <f aca="true" t="shared" si="7" ref="C54:K54">SUMIF($B$6:$B$53,"1",C$6:C$53)</f>
        <v>0</v>
      </c>
      <c r="D54" s="80">
        <f t="shared" si="7"/>
        <v>0</v>
      </c>
      <c r="E54" s="80">
        <f t="shared" si="7"/>
        <v>0</v>
      </c>
      <c r="F54" s="80">
        <f t="shared" si="7"/>
        <v>0</v>
      </c>
      <c r="G54" s="80">
        <f t="shared" si="7"/>
        <v>0</v>
      </c>
      <c r="H54" s="80">
        <f t="shared" si="7"/>
        <v>0</v>
      </c>
      <c r="I54" s="80">
        <f t="shared" si="7"/>
        <v>0</v>
      </c>
      <c r="J54" s="80">
        <f t="shared" si="7"/>
        <v>0</v>
      </c>
      <c r="K54" s="80">
        <f t="shared" si="7"/>
        <v>0</v>
      </c>
      <c r="L54" s="5"/>
      <c r="M54" s="5"/>
      <c r="N54" s="5"/>
      <c r="O54" s="5">
        <f t="shared" si="3"/>
        <v>0</v>
      </c>
      <c r="P54" s="5">
        <f t="shared" si="4"/>
        <v>0</v>
      </c>
      <c r="Q54" s="5">
        <f t="shared" si="5"/>
        <v>0</v>
      </c>
    </row>
    <row r="55" spans="1:17" s="3" customFormat="1" ht="15.75">
      <c r="A55" s="84" t="s">
        <v>218</v>
      </c>
      <c r="B55" s="96">
        <v>2</v>
      </c>
      <c r="C55" s="80">
        <f aca="true" t="shared" si="8" ref="C55:K55">SUMIF($B$6:$B$53,"2",C$6:C$53)</f>
        <v>6201043</v>
      </c>
      <c r="D55" s="80">
        <f t="shared" si="8"/>
        <v>7460700</v>
      </c>
      <c r="E55" s="80">
        <f t="shared" si="8"/>
        <v>7141666</v>
      </c>
      <c r="F55" s="80">
        <f t="shared" si="8"/>
        <v>1218424</v>
      </c>
      <c r="G55" s="80">
        <f t="shared" si="8"/>
        <v>1366812</v>
      </c>
      <c r="H55" s="80">
        <f t="shared" si="8"/>
        <v>1341519</v>
      </c>
      <c r="I55" s="80">
        <f t="shared" si="8"/>
        <v>4277020</v>
      </c>
      <c r="J55" s="80">
        <f t="shared" si="8"/>
        <v>5168317</v>
      </c>
      <c r="K55" s="80">
        <f t="shared" si="8"/>
        <v>3413811</v>
      </c>
      <c r="L55" s="5"/>
      <c r="M55" s="5"/>
      <c r="N55" s="5"/>
      <c r="O55" s="5">
        <f t="shared" si="3"/>
        <v>11696487</v>
      </c>
      <c r="P55" s="5">
        <f t="shared" si="4"/>
        <v>13995829</v>
      </c>
      <c r="Q55" s="5">
        <f t="shared" si="5"/>
        <v>11896996</v>
      </c>
    </row>
    <row r="56" spans="1:17" s="3" customFormat="1" ht="15.75">
      <c r="A56" s="84" t="s">
        <v>110</v>
      </c>
      <c r="B56" s="96">
        <v>3</v>
      </c>
      <c r="C56" s="80">
        <f aca="true" t="shared" si="9" ref="C56:K56">SUMIF($B$6:$B$53,"3",C$6:C$53)</f>
        <v>530000</v>
      </c>
      <c r="D56" s="80">
        <f t="shared" si="9"/>
        <v>530000</v>
      </c>
      <c r="E56" s="80">
        <f t="shared" si="9"/>
        <v>470000</v>
      </c>
      <c r="F56" s="80">
        <f t="shared" si="9"/>
        <v>132600</v>
      </c>
      <c r="G56" s="80">
        <f t="shared" si="9"/>
        <v>132600</v>
      </c>
      <c r="H56" s="80">
        <f t="shared" si="9"/>
        <v>94410</v>
      </c>
      <c r="I56" s="80">
        <f t="shared" si="9"/>
        <v>0</v>
      </c>
      <c r="J56" s="80">
        <f t="shared" si="9"/>
        <v>0</v>
      </c>
      <c r="K56" s="80">
        <f t="shared" si="9"/>
        <v>0</v>
      </c>
      <c r="L56" s="5"/>
      <c r="M56" s="5"/>
      <c r="N56" s="5"/>
      <c r="O56" s="5">
        <f t="shared" si="3"/>
        <v>662600</v>
      </c>
      <c r="P56" s="5">
        <f t="shared" si="4"/>
        <v>662600</v>
      </c>
      <c r="Q56" s="5">
        <f t="shared" si="5"/>
        <v>564410</v>
      </c>
    </row>
  </sheetData>
  <sheetProtection/>
  <mergeCells count="9">
    <mergeCell ref="A1:Q1"/>
    <mergeCell ref="A2:Q2"/>
    <mergeCell ref="L4:N4"/>
    <mergeCell ref="I4:K4"/>
    <mergeCell ref="F4:H4"/>
    <mergeCell ref="C4:E4"/>
    <mergeCell ref="A4:A5"/>
    <mergeCell ref="B4:B5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9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65" t="s">
        <v>366</v>
      </c>
      <c r="B1" s="365"/>
      <c r="C1" s="365"/>
      <c r="D1" s="365"/>
      <c r="E1" s="365"/>
    </row>
    <row r="2" spans="1:5" s="24" customFormat="1" ht="14.25" customHeight="1">
      <c r="A2" s="116"/>
      <c r="B2" s="116"/>
      <c r="C2" s="116"/>
      <c r="D2" s="116"/>
      <c r="E2" s="116"/>
    </row>
    <row r="3" spans="1:5" s="24" customFormat="1" ht="27" customHeight="1">
      <c r="A3" s="365" t="s">
        <v>95</v>
      </c>
      <c r="B3" s="365"/>
      <c r="C3" s="365"/>
      <c r="D3" s="365"/>
      <c r="E3" s="365"/>
    </row>
    <row r="4" spans="1:5" s="24" customFormat="1" ht="13.5" customHeight="1">
      <c r="A4" s="116"/>
      <c r="B4" s="116"/>
      <c r="C4" s="116"/>
      <c r="D4" s="116"/>
      <c r="E4" s="116"/>
    </row>
    <row r="5" spans="1:5" s="24" customFormat="1" ht="40.5" customHeight="1">
      <c r="A5" s="365" t="s">
        <v>369</v>
      </c>
      <c r="B5" s="365"/>
      <c r="C5" s="365"/>
      <c r="D5" s="365"/>
      <c r="E5" s="365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3" t="s">
        <v>9</v>
      </c>
      <c r="B7" s="26" t="s">
        <v>35</v>
      </c>
      <c r="C7" s="26" t="s">
        <v>85</v>
      </c>
      <c r="D7" s="26" t="s">
        <v>359</v>
      </c>
      <c r="E7" s="26" t="s">
        <v>5</v>
      </c>
      <c r="F7" s="27"/>
    </row>
    <row r="8" spans="1:5" ht="15">
      <c r="A8" s="29" t="s">
        <v>18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19</v>
      </c>
      <c r="B9" s="30"/>
      <c r="C9" s="30"/>
      <c r="D9" s="30"/>
      <c r="E9" s="30">
        <f t="shared" si="0"/>
        <v>0</v>
      </c>
    </row>
    <row r="10" spans="1:5" ht="15">
      <c r="A10" s="29" t="s">
        <v>20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21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22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23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24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36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37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38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25</v>
      </c>
      <c r="B18" s="30"/>
      <c r="C18" s="30"/>
      <c r="D18" s="30"/>
      <c r="E18" s="30">
        <f t="shared" si="0"/>
        <v>0</v>
      </c>
    </row>
    <row r="19" spans="1:5" ht="15">
      <c r="A19" s="29" t="s">
        <v>26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27</v>
      </c>
      <c r="B20" s="30"/>
      <c r="C20" s="30"/>
      <c r="D20" s="30"/>
      <c r="E20" s="30">
        <f t="shared" si="0"/>
        <v>0</v>
      </c>
    </row>
    <row r="21" spans="1:5" ht="15">
      <c r="A21" s="29" t="s">
        <v>28</v>
      </c>
      <c r="B21" s="30"/>
      <c r="C21" s="30"/>
      <c r="D21" s="30"/>
      <c r="E21" s="30">
        <f t="shared" si="0"/>
        <v>0</v>
      </c>
    </row>
    <row r="22" spans="1:5" ht="15">
      <c r="A22" s="29" t="s">
        <v>29</v>
      </c>
      <c r="B22" s="30"/>
      <c r="C22" s="30"/>
      <c r="D22" s="30"/>
      <c r="E22" s="30">
        <f t="shared" si="0"/>
        <v>0</v>
      </c>
    </row>
    <row r="23" spans="1:5" ht="15">
      <c r="A23" s="29" t="s">
        <v>30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31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39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25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32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27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28</v>
      </c>
      <c r="B29" s="30"/>
      <c r="C29" s="30"/>
      <c r="D29" s="30"/>
      <c r="E29" s="30">
        <f t="shared" si="0"/>
        <v>0</v>
      </c>
    </row>
    <row r="30" spans="1:5" ht="15">
      <c r="A30" s="29" t="s">
        <v>29</v>
      </c>
      <c r="B30" s="30"/>
      <c r="C30" s="30"/>
      <c r="D30" s="30"/>
      <c r="E30" s="30">
        <f t="shared" si="0"/>
        <v>0</v>
      </c>
    </row>
    <row r="31" spans="1:5" ht="15">
      <c r="A31" s="29" t="s">
        <v>33</v>
      </c>
      <c r="B31" s="30"/>
      <c r="C31" s="30"/>
      <c r="D31" s="30"/>
      <c r="E31" s="30">
        <f t="shared" si="0"/>
        <v>0</v>
      </c>
    </row>
    <row r="32" spans="1:5" ht="15">
      <c r="A32" s="32" t="s">
        <v>31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40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41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3"/>
      <c r="B35" s="94"/>
      <c r="C35" s="94"/>
      <c r="D35" s="94"/>
      <c r="E35" s="94"/>
    </row>
    <row r="36" spans="1:5" s="35" customFormat="1" ht="27.75" customHeight="1">
      <c r="A36" s="366" t="s">
        <v>367</v>
      </c>
      <c r="B36" s="366"/>
      <c r="C36" s="366"/>
      <c r="D36" s="366"/>
      <c r="E36" s="366"/>
    </row>
    <row r="37" ht="18.75" customHeight="1"/>
    <row r="38" ht="15">
      <c r="A38" s="95" t="s">
        <v>368</v>
      </c>
    </row>
    <row r="39" spans="1:3" ht="15">
      <c r="A39" s="38" t="s">
        <v>96</v>
      </c>
      <c r="C39" s="63"/>
    </row>
    <row r="40" ht="15">
      <c r="C40" s="63" t="s">
        <v>97</v>
      </c>
    </row>
    <row r="41" ht="15">
      <c r="C41" s="63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0.7109375" style="21" customWidth="1"/>
    <col min="6" max="6" width="11.7109375" style="21" customWidth="1"/>
    <col min="7" max="8" width="9.140625" style="21" customWidth="1"/>
    <col min="9" max="9" width="11.7109375" style="21" customWidth="1"/>
    <col min="10" max="16384" width="9.140625" style="21" customWidth="1"/>
  </cols>
  <sheetData>
    <row r="1" spans="1:9" s="15" customFormat="1" ht="15.75">
      <c r="A1" s="333" t="s">
        <v>492</v>
      </c>
      <c r="B1" s="333"/>
      <c r="C1" s="333"/>
      <c r="D1" s="333"/>
      <c r="E1" s="333"/>
      <c r="F1" s="333"/>
      <c r="G1" s="333"/>
      <c r="H1" s="333"/>
      <c r="I1" s="333"/>
    </row>
    <row r="2" spans="1:9" s="15" customFormat="1" ht="15.75">
      <c r="A2" s="334" t="s">
        <v>512</v>
      </c>
      <c r="B2" s="334"/>
      <c r="C2" s="334"/>
      <c r="D2" s="334"/>
      <c r="E2" s="334"/>
      <c r="F2" s="334"/>
      <c r="G2" s="334"/>
      <c r="H2" s="334"/>
      <c r="I2" s="334"/>
    </row>
    <row r="3" spans="1:9" s="15" customFormat="1" ht="15.75">
      <c r="A3" s="334" t="s">
        <v>152</v>
      </c>
      <c r="B3" s="334"/>
      <c r="C3" s="334"/>
      <c r="D3" s="334"/>
      <c r="E3" s="334"/>
      <c r="F3" s="334"/>
      <c r="G3" s="334"/>
      <c r="H3" s="334"/>
      <c r="I3" s="334"/>
    </row>
    <row r="4" spans="1:9" ht="15.75">
      <c r="A4" s="334" t="s">
        <v>461</v>
      </c>
      <c r="B4" s="334"/>
      <c r="C4" s="334"/>
      <c r="D4" s="334"/>
      <c r="E4" s="334"/>
      <c r="F4" s="334"/>
      <c r="G4" s="334"/>
      <c r="H4" s="334"/>
      <c r="I4" s="334"/>
    </row>
    <row r="5" spans="1:9" ht="15.75">
      <c r="A5" s="43"/>
      <c r="B5" s="43"/>
      <c r="C5" s="15"/>
      <c r="D5" s="15"/>
      <c r="E5" s="15"/>
      <c r="F5" s="15"/>
      <c r="G5" s="15"/>
      <c r="H5" s="15"/>
      <c r="I5" s="15"/>
    </row>
    <row r="6" spans="1:9" s="3" customFormat="1" ht="15.75">
      <c r="A6" s="1"/>
      <c r="B6" s="1" t="s">
        <v>0</v>
      </c>
      <c r="C6" s="45" t="s">
        <v>1</v>
      </c>
      <c r="D6" s="45" t="s">
        <v>2</v>
      </c>
      <c r="E6" s="45" t="s">
        <v>3</v>
      </c>
      <c r="F6" s="45" t="s">
        <v>6</v>
      </c>
      <c r="G6" s="45" t="s">
        <v>45</v>
      </c>
      <c r="H6" s="45" t="s">
        <v>46</v>
      </c>
      <c r="I6" s="45" t="s">
        <v>47</v>
      </c>
    </row>
    <row r="7" spans="1:9" s="3" customFormat="1" ht="15.75">
      <c r="A7" s="1">
        <v>1</v>
      </c>
      <c r="B7" s="329" t="s">
        <v>9</v>
      </c>
      <c r="C7" s="330" t="s">
        <v>359</v>
      </c>
      <c r="D7" s="331"/>
      <c r="E7" s="331"/>
      <c r="F7" s="4" t="s">
        <v>378</v>
      </c>
      <c r="G7" s="4" t="s">
        <v>462</v>
      </c>
      <c r="H7" s="4" t="s">
        <v>513</v>
      </c>
      <c r="I7" s="4" t="s">
        <v>5</v>
      </c>
    </row>
    <row r="8" spans="1:9" s="3" customFormat="1" ht="31.5">
      <c r="A8" s="1">
        <v>2</v>
      </c>
      <c r="B8" s="335"/>
      <c r="C8" s="6" t="s">
        <v>4</v>
      </c>
      <c r="D8" s="39" t="s">
        <v>543</v>
      </c>
      <c r="E8" s="39" t="s">
        <v>544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6" t="s">
        <v>374</v>
      </c>
      <c r="C9" s="14">
        <f>Bevételek!C137+Bevételek!C138+Bevételek!C140+Bevételek!C141+Bevételek!C146</f>
        <v>1455000</v>
      </c>
      <c r="D9" s="14">
        <f>Bevételek!D137+Bevételek!D138+Bevételek!D140+Bevételek!D141+Bevételek!D146</f>
        <v>2301100</v>
      </c>
      <c r="E9" s="14">
        <f>Bevételek!E137+Bevételek!E138+Bevételek!E140+Bevételek!E141+Bevételek!E146</f>
        <v>2207617</v>
      </c>
      <c r="F9" s="47"/>
      <c r="G9" s="47"/>
      <c r="H9" s="47"/>
      <c r="I9" s="47"/>
      <c r="J9" s="31"/>
    </row>
    <row r="10" spans="1:10" ht="30">
      <c r="A10" s="1">
        <v>4</v>
      </c>
      <c r="B10" s="46" t="s">
        <v>375</v>
      </c>
      <c r="C10" s="14">
        <f>Bevételek!C187+Bevételek!C188+Bevételek!C189</f>
        <v>0</v>
      </c>
      <c r="D10" s="14">
        <f>Bevételek!D187+Bevételek!D188+Bevételek!D189</f>
        <v>0</v>
      </c>
      <c r="E10" s="14">
        <f>Bevételek!E187+Bevételek!E188+Bevételek!E189</f>
        <v>0</v>
      </c>
      <c r="F10" s="47"/>
      <c r="G10" s="47"/>
      <c r="H10" s="47"/>
      <c r="I10" s="47"/>
      <c r="J10" s="31"/>
    </row>
    <row r="11" spans="1:10" ht="15.75">
      <c r="A11" s="1">
        <v>5</v>
      </c>
      <c r="B11" s="46" t="s">
        <v>20</v>
      </c>
      <c r="C11" s="14">
        <f>Bevételek!C144+Bevételek!C158+Bevételek!C173</f>
        <v>3000</v>
      </c>
      <c r="D11" s="14">
        <f>Bevételek!D144+Bevételek!D158+Bevételek!D173</f>
        <v>4809</v>
      </c>
      <c r="E11" s="14">
        <f>Bevételek!E144+Bevételek!E158+Bevételek!E173</f>
        <v>4809</v>
      </c>
      <c r="F11" s="47"/>
      <c r="G11" s="47"/>
      <c r="H11" s="47"/>
      <c r="I11" s="47"/>
      <c r="J11" s="31"/>
    </row>
    <row r="12" spans="1:10" ht="45">
      <c r="A12" s="1">
        <v>6</v>
      </c>
      <c r="B12" s="46" t="s">
        <v>21</v>
      </c>
      <c r="C12" s="14">
        <f>Bevételek!C167+Bevételek!C184+Bevételek!C185+Bevételek!C186+Bevételek!C223+Bevételek!C228+Bevételek!C232</f>
        <v>104000</v>
      </c>
      <c r="D12" s="14">
        <f>Bevételek!D167+Bevételek!D184+Bevételek!D185+Bevételek!D186+Bevételek!D223+Bevételek!D228+Bevételek!D232</f>
        <v>104000</v>
      </c>
      <c r="E12" s="14">
        <f>Bevételek!E167+Bevételek!E184+Bevételek!E185+Bevételek!E186+Bevételek!E223+Bevételek!E228+Bevételek!E232</f>
        <v>84568</v>
      </c>
      <c r="F12" s="47"/>
      <c r="G12" s="47"/>
      <c r="H12" s="47"/>
      <c r="I12" s="47"/>
      <c r="J12" s="31"/>
    </row>
    <row r="13" spans="1:10" ht="15.75">
      <c r="A13" s="1">
        <v>7</v>
      </c>
      <c r="B13" s="46" t="s">
        <v>22</v>
      </c>
      <c r="C13" s="14">
        <f>Bevételek!C234</f>
        <v>0</v>
      </c>
      <c r="D13" s="14">
        <f>Bevételek!D234</f>
        <v>0</v>
      </c>
      <c r="E13" s="14">
        <f>Bevételek!E234</f>
        <v>0</v>
      </c>
      <c r="F13" s="47"/>
      <c r="G13" s="47"/>
      <c r="H13" s="47"/>
      <c r="I13" s="47"/>
      <c r="J13" s="31"/>
    </row>
    <row r="14" spans="1:10" ht="30">
      <c r="A14" s="1">
        <v>8</v>
      </c>
      <c r="B14" s="46" t="s">
        <v>23</v>
      </c>
      <c r="C14" s="14">
        <f>Bevételek!C233</f>
        <v>0</v>
      </c>
      <c r="D14" s="14">
        <f>Bevételek!D233</f>
        <v>0</v>
      </c>
      <c r="E14" s="14">
        <f>Bevételek!E233</f>
        <v>0</v>
      </c>
      <c r="F14" s="47"/>
      <c r="G14" s="47"/>
      <c r="H14" s="47"/>
      <c r="I14" s="47"/>
      <c r="J14" s="31"/>
    </row>
    <row r="15" spans="1:10" ht="30">
      <c r="A15" s="1">
        <v>9</v>
      </c>
      <c r="B15" s="46" t="s">
        <v>376</v>
      </c>
      <c r="C15" s="14">
        <f>Bevételek!C52+Bevételek!C113+Bevételek!C243+Bevételek!C257</f>
        <v>0</v>
      </c>
      <c r="D15" s="14">
        <f>Bevételek!D52+Bevételek!D113+Bevételek!D243+Bevételek!D257</f>
        <v>0</v>
      </c>
      <c r="E15" s="14">
        <f>Bevételek!E52+Bevételek!E113+Bevételek!E243+Bevételek!E257</f>
        <v>0</v>
      </c>
      <c r="F15" s="47"/>
      <c r="G15" s="47"/>
      <c r="H15" s="47"/>
      <c r="I15" s="47"/>
      <c r="J15" s="31"/>
    </row>
    <row r="16" spans="1:10" s="23" customFormat="1" ht="15.75">
      <c r="A16" s="1">
        <v>10</v>
      </c>
      <c r="B16" s="48" t="s">
        <v>49</v>
      </c>
      <c r="C16" s="17">
        <f>SUM(C9:C15)</f>
        <v>1562000</v>
      </c>
      <c r="D16" s="17">
        <f>SUM(D9:D15)</f>
        <v>2409909</v>
      </c>
      <c r="E16" s="17">
        <f>SUM(E9:E15)</f>
        <v>2296994</v>
      </c>
      <c r="F16" s="47"/>
      <c r="G16" s="47"/>
      <c r="H16" s="47"/>
      <c r="I16" s="47"/>
      <c r="J16" s="31"/>
    </row>
    <row r="17" spans="1:10" ht="15.75">
      <c r="A17" s="1">
        <v>11</v>
      </c>
      <c r="B17" s="48" t="s">
        <v>50</v>
      </c>
      <c r="C17" s="17">
        <f>ROUNDDOWN(C16*0.5,0)</f>
        <v>781000</v>
      </c>
      <c r="D17" s="17">
        <f>ROUNDDOWN(D16*0.5,0)</f>
        <v>1204954</v>
      </c>
      <c r="E17" s="17">
        <f>ROUNDDOWN(E16*0.5,0)</f>
        <v>1148497</v>
      </c>
      <c r="F17" s="47"/>
      <c r="G17" s="47"/>
      <c r="H17" s="47"/>
      <c r="I17" s="47"/>
      <c r="J17" s="31"/>
    </row>
    <row r="18" spans="1:10" ht="30">
      <c r="A18" s="1">
        <v>12</v>
      </c>
      <c r="B18" s="46" t="s">
        <v>25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aca="true" t="shared" si="0" ref="I18:I25">C18+F18+G18+H18</f>
        <v>0</v>
      </c>
      <c r="J18" s="31"/>
    </row>
    <row r="19" spans="1:10" ht="30">
      <c r="A19" s="1">
        <v>13</v>
      </c>
      <c r="B19" s="46" t="s">
        <v>32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31"/>
    </row>
    <row r="20" spans="1:10" ht="15.75">
      <c r="A20" s="1">
        <v>14</v>
      </c>
      <c r="B20" s="46" t="s">
        <v>27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31"/>
    </row>
    <row r="21" spans="1:10" ht="15.75">
      <c r="A21" s="1">
        <v>15</v>
      </c>
      <c r="B21" s="46" t="s">
        <v>28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31"/>
    </row>
    <row r="22" spans="1:10" ht="15.75">
      <c r="A22" s="1">
        <v>16</v>
      </c>
      <c r="B22" s="46" t="s">
        <v>29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31"/>
    </row>
    <row r="23" spans="1:10" ht="15.75">
      <c r="A23" s="1">
        <v>17</v>
      </c>
      <c r="B23" s="46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31"/>
    </row>
    <row r="24" spans="1:10" ht="30">
      <c r="A24" s="1">
        <v>18</v>
      </c>
      <c r="B24" s="46" t="s">
        <v>84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31"/>
    </row>
    <row r="25" spans="1:10" s="23" customFormat="1" ht="15.75">
      <c r="A25" s="1">
        <v>19</v>
      </c>
      <c r="B25" s="48" t="s">
        <v>51</v>
      </c>
      <c r="C25" s="17">
        <f aca="true" t="shared" si="1" ref="C25:H25">SUM(C18:C24)</f>
        <v>0</v>
      </c>
      <c r="D25" s="17">
        <f>SUM(D18:D24)</f>
        <v>0</v>
      </c>
      <c r="E25" s="17">
        <f>SUM(E18:E24)</f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0"/>
        <v>0</v>
      </c>
      <c r="J25" s="31"/>
    </row>
    <row r="26" spans="1:10" s="23" customFormat="1" ht="29.25">
      <c r="A26" s="1">
        <v>20</v>
      </c>
      <c r="B26" s="48" t="s">
        <v>52</v>
      </c>
      <c r="C26" s="17">
        <f>C17-C25</f>
        <v>781000</v>
      </c>
      <c r="D26" s="17">
        <f>D17-D25</f>
        <v>1204954</v>
      </c>
      <c r="E26" s="17">
        <f>E17-E25</f>
        <v>1148497</v>
      </c>
      <c r="F26" s="47"/>
      <c r="G26" s="47"/>
      <c r="H26" s="47"/>
      <c r="I26" s="47"/>
      <c r="J26" s="31"/>
    </row>
    <row r="27" spans="1:10" s="23" customFormat="1" ht="42.75">
      <c r="A27" s="1">
        <v>21</v>
      </c>
      <c r="B27" s="49" t="s">
        <v>371</v>
      </c>
      <c r="C27" s="17">
        <f aca="true" t="shared" si="2" ref="C27:I27">SUM(C28:C32)</f>
        <v>0</v>
      </c>
      <c r="D27" s="17">
        <f>SUM(D28:D32)</f>
        <v>0</v>
      </c>
      <c r="E27" s="17">
        <f>SUM(E28:E32)</f>
        <v>0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31"/>
    </row>
    <row r="28" spans="1:10" ht="30">
      <c r="A28" s="1">
        <v>22</v>
      </c>
      <c r="B28" s="46" t="s">
        <v>377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>C28+F28+G28+H28</f>
        <v>0</v>
      </c>
      <c r="J28" s="31"/>
    </row>
    <row r="29" spans="1:10" ht="45">
      <c r="A29" s="1">
        <v>23</v>
      </c>
      <c r="B29" s="46" t="s">
        <v>107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>C29+F29+G29+H29</f>
        <v>0</v>
      </c>
      <c r="J29" s="31"/>
    </row>
    <row r="30" spans="1:10" ht="30">
      <c r="A30" s="1">
        <v>24</v>
      </c>
      <c r="B30" s="46" t="s">
        <v>86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>C30+F30+G30+H30</f>
        <v>0</v>
      </c>
      <c r="J30" s="31"/>
    </row>
    <row r="31" spans="1:10" ht="15.75">
      <c r="A31" s="1">
        <v>25</v>
      </c>
      <c r="B31" s="46" t="s">
        <v>83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>C31+F31+G31+H31</f>
        <v>0</v>
      </c>
      <c r="J31" s="31"/>
    </row>
    <row r="32" spans="1:10" ht="45">
      <c r="A32" s="1">
        <v>26</v>
      </c>
      <c r="B32" s="46" t="s">
        <v>370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>C32+F32+G32+H32</f>
        <v>0</v>
      </c>
      <c r="J32" s="31"/>
    </row>
    <row r="33" ht="15">
      <c r="I33" s="128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1" r:id="rId1"/>
  <headerFooter>
    <oddHeader>&amp;R&amp;"Arial,Normál"&amp;10
3. melléklet a 4/2018.(V.25.)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147" customWidth="1"/>
    <col min="2" max="2" width="57.7109375" style="132" bestFit="1" customWidth="1"/>
    <col min="3" max="3" width="16.8515625" style="134" customWidth="1"/>
    <col min="4" max="16384" width="9.140625" style="132" customWidth="1"/>
  </cols>
  <sheetData>
    <row r="1" spans="1:3" ht="18.75">
      <c r="A1" s="333" t="s">
        <v>552</v>
      </c>
      <c r="B1" s="333"/>
      <c r="C1" s="333"/>
    </row>
    <row r="2" spans="1:3" ht="18.75">
      <c r="A2" s="334" t="s">
        <v>848</v>
      </c>
      <c r="B2" s="334"/>
      <c r="C2" s="334"/>
    </row>
    <row r="3" spans="1:3" ht="18.75">
      <c r="A3" s="139"/>
      <c r="B3" s="139"/>
      <c r="C3" s="140"/>
    </row>
    <row r="4" spans="1:3" ht="18.75">
      <c r="A4" s="1"/>
      <c r="B4" s="1" t="s">
        <v>0</v>
      </c>
      <c r="C4" s="141" t="s">
        <v>1</v>
      </c>
    </row>
    <row r="5" spans="1:3" ht="18.75">
      <c r="A5" s="1">
        <v>1</v>
      </c>
      <c r="B5" s="142" t="s">
        <v>9</v>
      </c>
      <c r="C5" s="143" t="s">
        <v>553</v>
      </c>
    </row>
    <row r="6" spans="1:3" ht="18.75">
      <c r="A6" s="1">
        <v>2</v>
      </c>
      <c r="B6" s="144" t="s">
        <v>554</v>
      </c>
      <c r="C6" s="145">
        <v>17804387</v>
      </c>
    </row>
    <row r="7" spans="1:3" ht="18.75">
      <c r="A7" s="1">
        <v>3</v>
      </c>
      <c r="B7" s="144" t="s">
        <v>555</v>
      </c>
      <c r="C7" s="145">
        <v>17930115</v>
      </c>
    </row>
    <row r="8" spans="1:3" ht="18.75">
      <c r="A8" s="1">
        <v>4</v>
      </c>
      <c r="B8" s="144" t="s">
        <v>556</v>
      </c>
      <c r="C8" s="146">
        <f>C6-C7</f>
        <v>-125728</v>
      </c>
    </row>
    <row r="9" spans="1:3" ht="18.75">
      <c r="A9" s="1">
        <v>5</v>
      </c>
      <c r="B9" s="144" t="s">
        <v>557</v>
      </c>
      <c r="C9" s="145">
        <v>5847682</v>
      </c>
    </row>
    <row r="10" spans="1:3" ht="18.75">
      <c r="A10" s="1">
        <v>6</v>
      </c>
      <c r="B10" s="144" t="s">
        <v>558</v>
      </c>
      <c r="C10" s="145">
        <v>394303</v>
      </c>
    </row>
    <row r="11" spans="1:3" ht="18.75">
      <c r="A11" s="1">
        <v>7</v>
      </c>
      <c r="B11" s="144" t="s">
        <v>559</v>
      </c>
      <c r="C11" s="146">
        <f>C9-C10</f>
        <v>5453379</v>
      </c>
    </row>
    <row r="12" spans="1:3" s="133" customFormat="1" ht="18.75">
      <c r="A12" s="1">
        <v>8</v>
      </c>
      <c r="B12" s="144" t="s">
        <v>560</v>
      </c>
      <c r="C12" s="146">
        <f>C8+C11</f>
        <v>5327651</v>
      </c>
    </row>
    <row r="13" spans="1:3" ht="18.75">
      <c r="A13" s="1">
        <v>9</v>
      </c>
      <c r="B13" s="144" t="s">
        <v>561</v>
      </c>
      <c r="C13" s="145">
        <v>0</v>
      </c>
    </row>
    <row r="14" spans="1:3" ht="18.75">
      <c r="A14" s="1">
        <v>10</v>
      </c>
      <c r="B14" s="144" t="s">
        <v>562</v>
      </c>
      <c r="C14" s="145">
        <v>0</v>
      </c>
    </row>
    <row r="15" spans="1:3" ht="18.75">
      <c r="A15" s="1">
        <v>11</v>
      </c>
      <c r="B15" s="144" t="s">
        <v>563</v>
      </c>
      <c r="C15" s="146">
        <f>C13-C14</f>
        <v>0</v>
      </c>
    </row>
    <row r="16" spans="1:3" ht="18.75">
      <c r="A16" s="1">
        <v>12</v>
      </c>
      <c r="B16" s="144" t="s">
        <v>564</v>
      </c>
      <c r="C16" s="145">
        <v>0</v>
      </c>
    </row>
    <row r="17" spans="1:3" ht="18.75">
      <c r="A17" s="1">
        <v>13</v>
      </c>
      <c r="B17" s="144" t="s">
        <v>565</v>
      </c>
      <c r="C17" s="145">
        <v>0</v>
      </c>
    </row>
    <row r="18" spans="1:3" s="133" customFormat="1" ht="18.75">
      <c r="A18" s="1">
        <v>14</v>
      </c>
      <c r="B18" s="144" t="s">
        <v>566</v>
      </c>
      <c r="C18" s="146">
        <f>C16+C17</f>
        <v>0</v>
      </c>
    </row>
    <row r="19" spans="1:3" s="133" customFormat="1" ht="18.75">
      <c r="A19" s="1">
        <v>15</v>
      </c>
      <c r="B19" s="144" t="s">
        <v>567</v>
      </c>
      <c r="C19" s="146">
        <f>C15+C18</f>
        <v>0</v>
      </c>
    </row>
    <row r="20" spans="1:3" s="133" customFormat="1" ht="18.75">
      <c r="A20" s="1">
        <v>16</v>
      </c>
      <c r="B20" s="144" t="s">
        <v>568</v>
      </c>
      <c r="C20" s="146">
        <f>C12+C19</f>
        <v>5327651</v>
      </c>
    </row>
    <row r="21" spans="1:3" s="133" customFormat="1" ht="18.75">
      <c r="A21" s="1">
        <v>17</v>
      </c>
      <c r="B21" s="144" t="s">
        <v>569</v>
      </c>
      <c r="C21" s="146">
        <v>5327651</v>
      </c>
    </row>
    <row r="22" spans="1:3" s="133" customFormat="1" ht="18.75">
      <c r="A22" s="1">
        <v>18</v>
      </c>
      <c r="B22" s="144" t="s">
        <v>570</v>
      </c>
      <c r="C22" s="146">
        <f>C12-C21</f>
        <v>0</v>
      </c>
    </row>
    <row r="23" spans="1:3" s="133" customFormat="1" ht="18.75">
      <c r="A23" s="1">
        <v>19</v>
      </c>
      <c r="B23" s="144" t="s">
        <v>571</v>
      </c>
      <c r="C23" s="146">
        <f>C19*0.1</f>
        <v>0</v>
      </c>
    </row>
    <row r="24" spans="1:3" s="133" customFormat="1" ht="18.75">
      <c r="A24" s="1">
        <v>20</v>
      </c>
      <c r="B24" s="144" t="s">
        <v>572</v>
      </c>
      <c r="C24" s="146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4/2018.(V.25.)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E26" sqref="E26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20" t="s">
        <v>552</v>
      </c>
      <c r="B1" s="320"/>
      <c r="C1" s="320"/>
      <c r="D1" s="320"/>
      <c r="E1" s="320"/>
      <c r="F1" s="320"/>
    </row>
    <row r="2" spans="1:6" s="2" customFormat="1" ht="15.75">
      <c r="A2" s="320" t="s">
        <v>800</v>
      </c>
      <c r="B2" s="320"/>
      <c r="C2" s="320"/>
      <c r="D2" s="320"/>
      <c r="E2" s="320"/>
      <c r="F2" s="320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48"/>
      <c r="B5" s="148" t="s">
        <v>0</v>
      </c>
      <c r="C5" s="148" t="s">
        <v>1</v>
      </c>
      <c r="D5" s="148" t="s">
        <v>2</v>
      </c>
      <c r="E5" s="148" t="s">
        <v>3</v>
      </c>
      <c r="F5" s="148" t="s">
        <v>6</v>
      </c>
      <c r="G5" s="148" t="s">
        <v>45</v>
      </c>
    </row>
    <row r="6" spans="1:7" ht="15.75">
      <c r="A6" s="148">
        <v>1</v>
      </c>
      <c r="B6" s="85" t="s">
        <v>573</v>
      </c>
      <c r="C6" s="149">
        <v>42735</v>
      </c>
      <c r="D6" s="149">
        <v>43100</v>
      </c>
      <c r="E6" s="85" t="s">
        <v>574</v>
      </c>
      <c r="F6" s="149">
        <v>42735</v>
      </c>
      <c r="G6" s="149">
        <v>43100</v>
      </c>
    </row>
    <row r="7" spans="1:7" ht="15.75">
      <c r="A7" s="148">
        <v>2</v>
      </c>
      <c r="B7" s="150" t="s">
        <v>575</v>
      </c>
      <c r="C7" s="138">
        <v>111280814</v>
      </c>
      <c r="D7" s="138">
        <v>111923693</v>
      </c>
      <c r="E7" s="150" t="s">
        <v>576</v>
      </c>
      <c r="F7" s="138">
        <v>96058844</v>
      </c>
      <c r="G7" s="138">
        <v>96288782</v>
      </c>
    </row>
    <row r="8" spans="1:7" ht="15.75">
      <c r="A8" s="148">
        <v>3</v>
      </c>
      <c r="B8" s="150" t="s">
        <v>577</v>
      </c>
      <c r="C8" s="138">
        <v>0</v>
      </c>
      <c r="D8" s="138">
        <v>0</v>
      </c>
      <c r="E8" s="150" t="s">
        <v>578</v>
      </c>
      <c r="F8" s="138">
        <v>637519</v>
      </c>
      <c r="G8" s="138">
        <v>777619</v>
      </c>
    </row>
    <row r="9" spans="1:7" ht="15.75">
      <c r="A9" s="148">
        <v>4</v>
      </c>
      <c r="B9" s="150" t="s">
        <v>579</v>
      </c>
      <c r="C9" s="138">
        <v>5609738</v>
      </c>
      <c r="D9" s="138">
        <v>5396730</v>
      </c>
      <c r="E9" s="336" t="s">
        <v>580</v>
      </c>
      <c r="F9" s="338">
        <v>0</v>
      </c>
      <c r="G9" s="338">
        <v>0</v>
      </c>
    </row>
    <row r="10" spans="1:7" ht="31.5" customHeight="1">
      <c r="A10" s="148">
        <v>5</v>
      </c>
      <c r="B10" s="150" t="s">
        <v>581</v>
      </c>
      <c r="C10" s="138">
        <v>30188</v>
      </c>
      <c r="D10" s="138">
        <v>42670</v>
      </c>
      <c r="E10" s="337"/>
      <c r="F10" s="339"/>
      <c r="G10" s="339"/>
    </row>
    <row r="11" spans="1:7" ht="15.75">
      <c r="A11" s="148">
        <v>6</v>
      </c>
      <c r="B11" s="150" t="s">
        <v>582</v>
      </c>
      <c r="C11" s="138">
        <v>0</v>
      </c>
      <c r="D11" s="138">
        <v>0</v>
      </c>
      <c r="E11" s="340" t="s">
        <v>583</v>
      </c>
      <c r="F11" s="321">
        <v>20224377</v>
      </c>
      <c r="G11" s="321">
        <v>20296692</v>
      </c>
    </row>
    <row r="12" spans="1:7" ht="15.75">
      <c r="A12" s="148">
        <v>7</v>
      </c>
      <c r="B12" s="150" t="s">
        <v>584</v>
      </c>
      <c r="C12" s="138">
        <v>0</v>
      </c>
      <c r="D12" s="138">
        <v>0</v>
      </c>
      <c r="E12" s="340"/>
      <c r="F12" s="321"/>
      <c r="G12" s="321"/>
    </row>
    <row r="13" spans="1:7" ht="15.75">
      <c r="A13" s="148">
        <v>8</v>
      </c>
      <c r="B13" s="151" t="s">
        <v>585</v>
      </c>
      <c r="C13" s="152">
        <f>SUM(C7:C12)</f>
        <v>116920740</v>
      </c>
      <c r="D13" s="152">
        <f>SUM(D7:D12)</f>
        <v>117363093</v>
      </c>
      <c r="E13" s="151" t="s">
        <v>586</v>
      </c>
      <c r="F13" s="152">
        <f>SUM(F7:F12)</f>
        <v>116920740</v>
      </c>
      <c r="G13" s="152">
        <f>SUM(G7:G12)</f>
        <v>117363093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4/2018.(V.25.)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33"/>
  <sheetViews>
    <sheetView zoomScalePageLayoutView="0" workbookViewId="0" topLeftCell="A1">
      <selection activeCell="E9" sqref="E9:E10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1.00390625" style="0" customWidth="1"/>
    <col min="6" max="6" width="11.7109375" style="0" customWidth="1"/>
    <col min="7" max="7" width="36.7109375" style="0" customWidth="1"/>
    <col min="8" max="10" width="9.140625" style="0" customWidth="1"/>
    <col min="11" max="11" width="13.140625" style="0" customWidth="1"/>
    <col min="12" max="12" width="12.7109375" style="0" customWidth="1"/>
    <col min="13" max="15" width="9.140625" style="0" customWidth="1"/>
    <col min="16" max="16" width="12.140625" style="0" customWidth="1"/>
  </cols>
  <sheetData>
    <row r="1" spans="1:12" s="2" customFormat="1" ht="15.75" customHeight="1">
      <c r="A1" s="341" t="s">
        <v>516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2" customFormat="1" ht="15.75">
      <c r="A2" s="320" t="s">
        <v>479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2:6" ht="15">
      <c r="B3" s="41"/>
      <c r="C3" s="41"/>
      <c r="D3" s="41"/>
      <c r="E3" s="41"/>
      <c r="F3" s="41"/>
    </row>
    <row r="4" spans="1:12" s="11" customFormat="1" ht="31.5">
      <c r="A4" s="85" t="s">
        <v>9</v>
      </c>
      <c r="B4" s="4" t="s">
        <v>517</v>
      </c>
      <c r="C4" s="4" t="s">
        <v>801</v>
      </c>
      <c r="D4" s="4" t="s">
        <v>511</v>
      </c>
      <c r="E4" s="4" t="s">
        <v>543</v>
      </c>
      <c r="F4" s="4" t="s">
        <v>544</v>
      </c>
      <c r="G4" s="85" t="s">
        <v>9</v>
      </c>
      <c r="H4" s="4" t="s">
        <v>517</v>
      </c>
      <c r="I4" s="4" t="s">
        <v>802</v>
      </c>
      <c r="J4" s="4" t="s">
        <v>511</v>
      </c>
      <c r="K4" s="4" t="s">
        <v>543</v>
      </c>
      <c r="L4" s="4" t="s">
        <v>544</v>
      </c>
    </row>
    <row r="5" spans="1:16" s="92" customFormat="1" ht="16.5">
      <c r="A5" s="314" t="s">
        <v>42</v>
      </c>
      <c r="B5" s="315"/>
      <c r="C5" s="315"/>
      <c r="D5" s="315"/>
      <c r="E5" s="315"/>
      <c r="F5" s="316"/>
      <c r="G5" s="314" t="s">
        <v>120</v>
      </c>
      <c r="H5" s="315"/>
      <c r="I5" s="315"/>
      <c r="J5" s="315"/>
      <c r="K5" s="315"/>
      <c r="L5" s="316"/>
      <c r="N5" s="11"/>
      <c r="O5" s="11"/>
      <c r="P5" s="11"/>
    </row>
    <row r="6" spans="1:12" s="11" customFormat="1" ht="31.5">
      <c r="A6" s="87" t="s">
        <v>273</v>
      </c>
      <c r="B6" s="5">
        <v>10706</v>
      </c>
      <c r="C6" s="5">
        <v>12192</v>
      </c>
      <c r="D6" s="5">
        <v>10713</v>
      </c>
      <c r="E6" s="5">
        <v>14431</v>
      </c>
      <c r="F6" s="5">
        <v>14266</v>
      </c>
      <c r="G6" s="89" t="s">
        <v>34</v>
      </c>
      <c r="H6" s="5">
        <v>4574</v>
      </c>
      <c r="I6" s="5">
        <v>4783</v>
      </c>
      <c r="J6" s="5">
        <v>6731</v>
      </c>
      <c r="K6" s="5">
        <v>7991</v>
      </c>
      <c r="L6" s="5">
        <v>7612</v>
      </c>
    </row>
    <row r="7" spans="1:12" s="11" customFormat="1" ht="30">
      <c r="A7" s="87" t="s">
        <v>295</v>
      </c>
      <c r="B7" s="5">
        <v>1169</v>
      </c>
      <c r="C7" s="5">
        <v>1556</v>
      </c>
      <c r="D7" s="5">
        <v>1543</v>
      </c>
      <c r="E7" s="5">
        <v>2391</v>
      </c>
      <c r="F7" s="5">
        <v>2291</v>
      </c>
      <c r="G7" s="89" t="s">
        <v>74</v>
      </c>
      <c r="H7" s="5">
        <v>862</v>
      </c>
      <c r="I7" s="5">
        <v>894</v>
      </c>
      <c r="J7" s="5">
        <v>1351</v>
      </c>
      <c r="K7" s="5">
        <v>1499</v>
      </c>
      <c r="L7" s="5">
        <v>1436</v>
      </c>
    </row>
    <row r="8" spans="1:12" s="11" customFormat="1" ht="15.75">
      <c r="A8" s="87" t="s">
        <v>42</v>
      </c>
      <c r="B8" s="5">
        <v>434</v>
      </c>
      <c r="C8" s="5">
        <v>1030</v>
      </c>
      <c r="D8" s="5">
        <v>936</v>
      </c>
      <c r="E8" s="5">
        <v>1169</v>
      </c>
      <c r="F8" s="5">
        <v>947</v>
      </c>
      <c r="G8" s="89" t="s">
        <v>75</v>
      </c>
      <c r="H8" s="5">
        <v>4544</v>
      </c>
      <c r="I8" s="5">
        <v>3051</v>
      </c>
      <c r="J8" s="5">
        <v>4277</v>
      </c>
      <c r="K8" s="5">
        <v>5168</v>
      </c>
      <c r="L8" s="5">
        <v>3414</v>
      </c>
    </row>
    <row r="9" spans="1:12" s="11" customFormat="1" ht="15.75">
      <c r="A9" s="328" t="s">
        <v>353</v>
      </c>
      <c r="B9" s="321">
        <v>981</v>
      </c>
      <c r="C9" s="321">
        <v>0</v>
      </c>
      <c r="D9" s="321">
        <v>100</v>
      </c>
      <c r="E9" s="338">
        <v>100</v>
      </c>
      <c r="F9" s="338">
        <v>0</v>
      </c>
      <c r="G9" s="89" t="s">
        <v>76</v>
      </c>
      <c r="H9" s="5">
        <v>474</v>
      </c>
      <c r="I9" s="5">
        <v>879</v>
      </c>
      <c r="J9" s="5">
        <v>925</v>
      </c>
      <c r="K9" s="5">
        <v>920</v>
      </c>
      <c r="L9" s="5">
        <v>416</v>
      </c>
    </row>
    <row r="10" spans="1:12" s="11" customFormat="1" ht="15.75">
      <c r="A10" s="328"/>
      <c r="B10" s="321"/>
      <c r="C10" s="321"/>
      <c r="D10" s="321"/>
      <c r="E10" s="339"/>
      <c r="F10" s="339"/>
      <c r="G10" s="89" t="s">
        <v>77</v>
      </c>
      <c r="H10" s="5">
        <v>911</v>
      </c>
      <c r="I10" s="5">
        <v>690</v>
      </c>
      <c r="J10" s="5">
        <v>1593</v>
      </c>
      <c r="K10" s="5">
        <v>1465</v>
      </c>
      <c r="L10" s="5">
        <v>1274</v>
      </c>
    </row>
    <row r="11" spans="1:12" s="11" customFormat="1" ht="15.75">
      <c r="A11" s="88" t="s">
        <v>79</v>
      </c>
      <c r="B11" s="12">
        <f>SUM(B6:B10)</f>
        <v>13290</v>
      </c>
      <c r="C11" s="12">
        <f>SUM(C6:C10)</f>
        <v>14778</v>
      </c>
      <c r="D11" s="12">
        <f>SUM(D6:D10)</f>
        <v>13292</v>
      </c>
      <c r="E11" s="12">
        <f>SUM(E6:E10)</f>
        <v>18091</v>
      </c>
      <c r="F11" s="12">
        <f>SUM(F6:F10)</f>
        <v>17504</v>
      </c>
      <c r="G11" s="88" t="s">
        <v>80</v>
      </c>
      <c r="H11" s="12">
        <f>SUM(H6:H10)</f>
        <v>11365</v>
      </c>
      <c r="I11" s="12">
        <f>SUM(I6:I10)</f>
        <v>10297</v>
      </c>
      <c r="J11" s="12">
        <f>SUM(J6:J10)</f>
        <v>14877</v>
      </c>
      <c r="K11" s="12">
        <f>SUM(K6:K10)</f>
        <v>17043</v>
      </c>
      <c r="L11" s="12">
        <f>SUM(L6:L10)</f>
        <v>14152</v>
      </c>
    </row>
    <row r="12" spans="1:12" s="11" customFormat="1" ht="15.75">
      <c r="A12" s="90" t="s">
        <v>125</v>
      </c>
      <c r="B12" s="91">
        <f>B11-H11</f>
        <v>1925</v>
      </c>
      <c r="C12" s="91">
        <f>C11-I11</f>
        <v>4481</v>
      </c>
      <c r="D12" s="91">
        <f>D11-J11</f>
        <v>-1585</v>
      </c>
      <c r="E12" s="91">
        <f>E11-K11</f>
        <v>1048</v>
      </c>
      <c r="F12" s="91">
        <f>F11-L11</f>
        <v>3352</v>
      </c>
      <c r="G12" s="327" t="s">
        <v>118</v>
      </c>
      <c r="H12" s="322">
        <v>327</v>
      </c>
      <c r="I12" s="322">
        <v>388</v>
      </c>
      <c r="J12" s="322">
        <v>394</v>
      </c>
      <c r="K12" s="342">
        <v>854</v>
      </c>
      <c r="L12" s="342">
        <v>394</v>
      </c>
    </row>
    <row r="13" spans="1:12" s="11" customFormat="1" ht="15.75">
      <c r="A13" s="90" t="s">
        <v>116</v>
      </c>
      <c r="B13" s="5">
        <v>1998</v>
      </c>
      <c r="C13" s="5">
        <v>3179</v>
      </c>
      <c r="D13" s="5">
        <v>5610</v>
      </c>
      <c r="E13" s="5">
        <v>5388</v>
      </c>
      <c r="F13" s="5">
        <v>5388</v>
      </c>
      <c r="G13" s="327"/>
      <c r="H13" s="322"/>
      <c r="I13" s="322"/>
      <c r="J13" s="322"/>
      <c r="K13" s="343"/>
      <c r="L13" s="343"/>
    </row>
    <row r="14" spans="1:12" s="11" customFormat="1" ht="15.75">
      <c r="A14" s="90" t="s">
        <v>117</v>
      </c>
      <c r="B14" s="5">
        <v>388</v>
      </c>
      <c r="C14" s="5">
        <v>394</v>
      </c>
      <c r="D14" s="5"/>
      <c r="E14" s="5">
        <v>460</v>
      </c>
      <c r="F14" s="5">
        <v>460</v>
      </c>
      <c r="G14" s="327"/>
      <c r="H14" s="322"/>
      <c r="I14" s="322"/>
      <c r="J14" s="322"/>
      <c r="K14" s="344"/>
      <c r="L14" s="344"/>
    </row>
    <row r="15" spans="1:12" s="11" customFormat="1" ht="16.5" customHeight="1">
      <c r="A15" s="62" t="s">
        <v>150</v>
      </c>
      <c r="B15" s="5"/>
      <c r="C15" s="5"/>
      <c r="D15" s="5"/>
      <c r="E15" s="5"/>
      <c r="F15" s="5"/>
      <c r="G15" s="62" t="s">
        <v>151</v>
      </c>
      <c r="H15" s="79"/>
      <c r="I15" s="79"/>
      <c r="J15" s="79"/>
      <c r="K15" s="79"/>
      <c r="L15" s="79"/>
    </row>
    <row r="16" spans="1:12" s="11" customFormat="1" ht="15.75">
      <c r="A16" s="88" t="s">
        <v>10</v>
      </c>
      <c r="B16" s="13">
        <f>B11+B13+B14+B15</f>
        <v>15676</v>
      </c>
      <c r="C16" s="13">
        <f>C11+C13+C14+C15</f>
        <v>18351</v>
      </c>
      <c r="D16" s="13">
        <f>D11+D13+D14+D15</f>
        <v>18902</v>
      </c>
      <c r="E16" s="13">
        <f>E11+E13+E14+E15</f>
        <v>23939</v>
      </c>
      <c r="F16" s="13">
        <f>F11+F13+F14+F15</f>
        <v>23352</v>
      </c>
      <c r="G16" s="88" t="s">
        <v>11</v>
      </c>
      <c r="H16" s="13">
        <f>H11+H12+H15</f>
        <v>11692</v>
      </c>
      <c r="I16" s="13">
        <f>I11+I12+I15</f>
        <v>10685</v>
      </c>
      <c r="J16" s="13">
        <f>J11+J12+J15</f>
        <v>15271</v>
      </c>
      <c r="K16" s="13">
        <f>K11+K12+K15</f>
        <v>17897</v>
      </c>
      <c r="L16" s="13">
        <f>L11+L12+L15</f>
        <v>14546</v>
      </c>
    </row>
    <row r="17" spans="1:16" s="92" customFormat="1" ht="16.5">
      <c r="A17" s="317" t="s">
        <v>119</v>
      </c>
      <c r="B17" s="318"/>
      <c r="C17" s="318"/>
      <c r="D17" s="318"/>
      <c r="E17" s="318"/>
      <c r="F17" s="319"/>
      <c r="G17" s="314" t="s">
        <v>98</v>
      </c>
      <c r="H17" s="315"/>
      <c r="I17" s="315"/>
      <c r="J17" s="315"/>
      <c r="K17" s="315"/>
      <c r="L17" s="316"/>
      <c r="N17" s="11"/>
      <c r="O17" s="11"/>
      <c r="P17" s="11"/>
    </row>
    <row r="18" spans="1:12" s="11" customFormat="1" ht="31.5">
      <c r="A18" s="87" t="s">
        <v>282</v>
      </c>
      <c r="B18" s="5">
        <v>11162</v>
      </c>
      <c r="C18" s="5">
        <v>1500</v>
      </c>
      <c r="D18" s="5">
        <v>0</v>
      </c>
      <c r="E18" s="5">
        <v>0</v>
      </c>
      <c r="F18" s="5">
        <v>0</v>
      </c>
      <c r="G18" s="87" t="s">
        <v>93</v>
      </c>
      <c r="H18" s="5"/>
      <c r="I18" s="5">
        <v>2742</v>
      </c>
      <c r="J18" s="5">
        <v>2794</v>
      </c>
      <c r="K18" s="5">
        <v>4548</v>
      </c>
      <c r="L18" s="5">
        <v>3671</v>
      </c>
    </row>
    <row r="19" spans="1:12" s="11" customFormat="1" ht="15.75">
      <c r="A19" s="87" t="s">
        <v>119</v>
      </c>
      <c r="B19" s="5">
        <v>31</v>
      </c>
      <c r="C19" s="5">
        <v>60</v>
      </c>
      <c r="D19" s="5"/>
      <c r="E19" s="5">
        <v>0</v>
      </c>
      <c r="F19" s="5">
        <v>0</v>
      </c>
      <c r="G19" s="87" t="s">
        <v>43</v>
      </c>
      <c r="H19" s="5">
        <v>8511</v>
      </c>
      <c r="I19" s="5">
        <v>857</v>
      </c>
      <c r="J19" s="5">
        <v>412</v>
      </c>
      <c r="K19" s="5">
        <v>1358</v>
      </c>
      <c r="L19" s="5">
        <v>71</v>
      </c>
    </row>
    <row r="20" spans="1:12" s="11" customFormat="1" ht="15.75">
      <c r="A20" s="87" t="s">
        <v>354</v>
      </c>
      <c r="B20" s="5"/>
      <c r="C20" s="5">
        <v>20</v>
      </c>
      <c r="D20" s="5"/>
      <c r="E20" s="5">
        <v>300</v>
      </c>
      <c r="F20" s="5">
        <v>300</v>
      </c>
      <c r="G20" s="87" t="s">
        <v>193</v>
      </c>
      <c r="H20" s="5">
        <v>54</v>
      </c>
      <c r="I20" s="5">
        <v>259</v>
      </c>
      <c r="J20" s="5">
        <v>425</v>
      </c>
      <c r="K20" s="5">
        <v>436</v>
      </c>
      <c r="L20" s="5">
        <v>36</v>
      </c>
    </row>
    <row r="21" spans="1:12" s="11" customFormat="1" ht="15.75">
      <c r="A21" s="88" t="s">
        <v>79</v>
      </c>
      <c r="B21" s="12">
        <f>SUM(B18:B20)</f>
        <v>11193</v>
      </c>
      <c r="C21" s="12">
        <f>SUM(C18:C20)</f>
        <v>1580</v>
      </c>
      <c r="D21" s="12">
        <f>SUM(D18:D20)</f>
        <v>0</v>
      </c>
      <c r="E21" s="12">
        <f>SUM(E18:E20)</f>
        <v>300</v>
      </c>
      <c r="F21" s="12">
        <f>SUM(F18:F20)</f>
        <v>300</v>
      </c>
      <c r="G21" s="88" t="s">
        <v>80</v>
      </c>
      <c r="H21" s="12">
        <f>SUM(H18:H20)</f>
        <v>8565</v>
      </c>
      <c r="I21" s="12">
        <f>SUM(I18:I20)</f>
        <v>3858</v>
      </c>
      <c r="J21" s="12">
        <f>SUM(J18:J20)</f>
        <v>3631</v>
      </c>
      <c r="K21" s="12">
        <f>SUM(K18:K20)</f>
        <v>6342</v>
      </c>
      <c r="L21" s="12">
        <f>SUM(L18:L20)</f>
        <v>3778</v>
      </c>
    </row>
    <row r="22" spans="1:12" s="11" customFormat="1" ht="15.75">
      <c r="A22" s="90" t="s">
        <v>125</v>
      </c>
      <c r="B22" s="91">
        <f>B21-H21</f>
        <v>2628</v>
      </c>
      <c r="C22" s="91">
        <f>C21-I21</f>
        <v>-2278</v>
      </c>
      <c r="D22" s="91">
        <f>D21-J21</f>
        <v>-3631</v>
      </c>
      <c r="E22" s="91">
        <f>E21-K21</f>
        <v>-6042</v>
      </c>
      <c r="F22" s="91">
        <f>F21-L21</f>
        <v>-3478</v>
      </c>
      <c r="G22" s="327" t="s">
        <v>118</v>
      </c>
      <c r="H22" s="322">
        <v>3433</v>
      </c>
      <c r="I22" s="322">
        <v>0</v>
      </c>
      <c r="J22" s="322"/>
      <c r="K22" s="342">
        <v>0</v>
      </c>
      <c r="L22" s="342">
        <v>0</v>
      </c>
    </row>
    <row r="23" spans="1:12" s="11" customFormat="1" ht="15.75">
      <c r="A23" s="90" t="s">
        <v>116</v>
      </c>
      <c r="B23" s="5"/>
      <c r="C23" s="5">
        <v>0</v>
      </c>
      <c r="D23" s="5"/>
      <c r="E23" s="5">
        <v>0</v>
      </c>
      <c r="F23" s="5">
        <v>0</v>
      </c>
      <c r="G23" s="327"/>
      <c r="H23" s="322"/>
      <c r="I23" s="322"/>
      <c r="J23" s="322"/>
      <c r="K23" s="343"/>
      <c r="L23" s="343"/>
    </row>
    <row r="24" spans="1:12" s="11" customFormat="1" ht="16.5" customHeight="1">
      <c r="A24" s="90" t="s">
        <v>117</v>
      </c>
      <c r="B24" s="5"/>
      <c r="C24" s="5">
        <v>0</v>
      </c>
      <c r="D24" s="5"/>
      <c r="E24" s="5">
        <v>0</v>
      </c>
      <c r="F24" s="5">
        <v>0</v>
      </c>
      <c r="G24" s="327"/>
      <c r="H24" s="322"/>
      <c r="I24" s="322"/>
      <c r="J24" s="322"/>
      <c r="K24" s="344"/>
      <c r="L24" s="344"/>
    </row>
    <row r="25" spans="1:12" s="11" customFormat="1" ht="31.5">
      <c r="A25" s="88" t="s">
        <v>12</v>
      </c>
      <c r="B25" s="13">
        <f>B21+B23+B24</f>
        <v>11193</v>
      </c>
      <c r="C25" s="13">
        <f>C21+C23+C24</f>
        <v>1580</v>
      </c>
      <c r="D25" s="13">
        <f>D21+D23+D24</f>
        <v>0</v>
      </c>
      <c r="E25" s="13">
        <f>E21+E23+E24</f>
        <v>300</v>
      </c>
      <c r="F25" s="13">
        <f>F21+F23+F24</f>
        <v>300</v>
      </c>
      <c r="G25" s="88" t="s">
        <v>13</v>
      </c>
      <c r="H25" s="13">
        <f>H21+H22</f>
        <v>11998</v>
      </c>
      <c r="I25" s="13">
        <f>I21+I22</f>
        <v>3858</v>
      </c>
      <c r="J25" s="13">
        <f>J21+J22</f>
        <v>3631</v>
      </c>
      <c r="K25" s="13">
        <f>K21+K22</f>
        <v>6342</v>
      </c>
      <c r="L25" s="13">
        <f>L21+L22</f>
        <v>3778</v>
      </c>
    </row>
    <row r="26" spans="1:16" s="92" customFormat="1" ht="16.5">
      <c r="A26" s="314" t="s">
        <v>121</v>
      </c>
      <c r="B26" s="315"/>
      <c r="C26" s="315"/>
      <c r="D26" s="315"/>
      <c r="E26" s="315"/>
      <c r="F26" s="316"/>
      <c r="G26" s="314" t="s">
        <v>122</v>
      </c>
      <c r="H26" s="315"/>
      <c r="I26" s="315"/>
      <c r="J26" s="315"/>
      <c r="K26" s="315"/>
      <c r="L26" s="316"/>
      <c r="N26" s="11"/>
      <c r="O26" s="11"/>
      <c r="P26" s="11"/>
    </row>
    <row r="27" spans="1:12" s="11" customFormat="1" ht="15.75">
      <c r="A27" s="87" t="s">
        <v>123</v>
      </c>
      <c r="B27" s="5">
        <f>B11+B21</f>
        <v>24483</v>
      </c>
      <c r="C27" s="5">
        <f>C11+C21</f>
        <v>16358</v>
      </c>
      <c r="D27" s="5">
        <f>D11+D21</f>
        <v>13292</v>
      </c>
      <c r="E27" s="5">
        <f>E11+E21</f>
        <v>18391</v>
      </c>
      <c r="F27" s="5">
        <f>F11+F21</f>
        <v>17804</v>
      </c>
      <c r="G27" s="87" t="s">
        <v>124</v>
      </c>
      <c r="H27" s="5">
        <f>H11+H21</f>
        <v>19930</v>
      </c>
      <c r="I27" s="5">
        <f>I11+I21</f>
        <v>14155</v>
      </c>
      <c r="J27" s="5">
        <f>J11+J21</f>
        <v>18508</v>
      </c>
      <c r="K27" s="5">
        <f>K11+K21</f>
        <v>23385</v>
      </c>
      <c r="L27" s="5">
        <f>L11+L21</f>
        <v>17930</v>
      </c>
    </row>
    <row r="28" spans="1:12" s="11" customFormat="1" ht="15.75">
      <c r="A28" s="90" t="s">
        <v>125</v>
      </c>
      <c r="B28" s="91">
        <f>B27-H27</f>
        <v>4553</v>
      </c>
      <c r="C28" s="91">
        <f>C27-I27</f>
        <v>2203</v>
      </c>
      <c r="D28" s="91">
        <f>D27-J27</f>
        <v>-5216</v>
      </c>
      <c r="E28" s="91">
        <f>E27-K27</f>
        <v>-4994</v>
      </c>
      <c r="F28" s="91">
        <f>F27-L27</f>
        <v>-126</v>
      </c>
      <c r="G28" s="327" t="s">
        <v>118</v>
      </c>
      <c r="H28" s="322">
        <f>H12+H22</f>
        <v>3760</v>
      </c>
      <c r="I28" s="322">
        <f>I12+I22</f>
        <v>388</v>
      </c>
      <c r="J28" s="322">
        <f>J12+J22</f>
        <v>394</v>
      </c>
      <c r="K28" s="342">
        <v>854</v>
      </c>
      <c r="L28" s="342">
        <v>394</v>
      </c>
    </row>
    <row r="29" spans="1:12" s="11" customFormat="1" ht="15.75">
      <c r="A29" s="90" t="s">
        <v>116</v>
      </c>
      <c r="B29" s="5">
        <f aca="true" t="shared" si="0" ref="B29:E30">B13+B23</f>
        <v>1998</v>
      </c>
      <c r="C29" s="5">
        <f t="shared" si="0"/>
        <v>3179</v>
      </c>
      <c r="D29" s="5">
        <f>D13+D23</f>
        <v>5610</v>
      </c>
      <c r="E29" s="5">
        <f t="shared" si="0"/>
        <v>5388</v>
      </c>
      <c r="F29" s="5">
        <f>F13+F23</f>
        <v>5388</v>
      </c>
      <c r="G29" s="327"/>
      <c r="H29" s="322"/>
      <c r="I29" s="322"/>
      <c r="J29" s="322"/>
      <c r="K29" s="343"/>
      <c r="L29" s="343"/>
    </row>
    <row r="30" spans="1:12" s="11" customFormat="1" ht="15.75">
      <c r="A30" s="90" t="s">
        <v>117</v>
      </c>
      <c r="B30" s="5">
        <f t="shared" si="0"/>
        <v>388</v>
      </c>
      <c r="C30" s="5">
        <f t="shared" si="0"/>
        <v>394</v>
      </c>
      <c r="D30" s="5">
        <f>D14+D24</f>
        <v>0</v>
      </c>
      <c r="E30" s="5">
        <f t="shared" si="0"/>
        <v>460</v>
      </c>
      <c r="F30" s="5">
        <f>F14+F24</f>
        <v>460</v>
      </c>
      <c r="G30" s="327"/>
      <c r="H30" s="322"/>
      <c r="I30" s="322"/>
      <c r="J30" s="322"/>
      <c r="K30" s="344"/>
      <c r="L30" s="344"/>
    </row>
    <row r="31" spans="1:12" s="11" customFormat="1" ht="15.75">
      <c r="A31" s="62" t="s">
        <v>150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2" t="s">
        <v>151</v>
      </c>
      <c r="H31" s="79">
        <f>H15</f>
        <v>0</v>
      </c>
      <c r="I31" s="79">
        <f>I15</f>
        <v>0</v>
      </c>
      <c r="J31" s="79">
        <f>J15</f>
        <v>0</v>
      </c>
      <c r="K31" s="79"/>
      <c r="L31" s="79">
        <v>0</v>
      </c>
    </row>
    <row r="32" spans="1:12" s="11" customFormat="1" ht="15.75">
      <c r="A32" s="86" t="s">
        <v>7</v>
      </c>
      <c r="B32" s="13">
        <f>B27+B29+B30+B31</f>
        <v>26869</v>
      </c>
      <c r="C32" s="13">
        <f>C27+C29+C30+C31</f>
        <v>19931</v>
      </c>
      <c r="D32" s="13">
        <f>D27+D29+D30+D31</f>
        <v>18902</v>
      </c>
      <c r="E32" s="13">
        <f>E27+E29+E30+E31</f>
        <v>24239</v>
      </c>
      <c r="F32" s="13">
        <f>F27+F29+F30+F31</f>
        <v>23652</v>
      </c>
      <c r="G32" s="86" t="s">
        <v>8</v>
      </c>
      <c r="H32" s="13">
        <f>SUM(H27:H31)</f>
        <v>23690</v>
      </c>
      <c r="I32" s="13">
        <f>SUM(I27:I31)</f>
        <v>14543</v>
      </c>
      <c r="J32" s="13">
        <f>SUM(J27:J31)</f>
        <v>18902</v>
      </c>
      <c r="K32" s="13">
        <f>SUM(K27:K31)</f>
        <v>24239</v>
      </c>
      <c r="L32" s="13">
        <f>SUM(L27:L31)</f>
        <v>18324</v>
      </c>
    </row>
    <row r="33" spans="14:16" ht="15" customHeight="1">
      <c r="N33" s="11"/>
      <c r="O33" s="11"/>
      <c r="P33" s="11"/>
    </row>
  </sheetData>
  <sheetProtection/>
  <mergeCells count="32">
    <mergeCell ref="I12:I14"/>
    <mergeCell ref="D9:D10"/>
    <mergeCell ref="J12:J14"/>
    <mergeCell ref="J22:J24"/>
    <mergeCell ref="E9:E10"/>
    <mergeCell ref="F9:F10"/>
    <mergeCell ref="A9:A10"/>
    <mergeCell ref="B9:B10"/>
    <mergeCell ref="C9:C10"/>
    <mergeCell ref="G22:G24"/>
    <mergeCell ref="G12:G14"/>
    <mergeCell ref="H12:H14"/>
    <mergeCell ref="K22:K24"/>
    <mergeCell ref="L22:L24"/>
    <mergeCell ref="K28:K30"/>
    <mergeCell ref="L28:L30"/>
    <mergeCell ref="J28:J30"/>
    <mergeCell ref="G28:G30"/>
    <mergeCell ref="H28:H30"/>
    <mergeCell ref="I28:I30"/>
    <mergeCell ref="H22:H24"/>
    <mergeCell ref="I22:I24"/>
    <mergeCell ref="A1:L1"/>
    <mergeCell ref="A2:L2"/>
    <mergeCell ref="A5:F5"/>
    <mergeCell ref="A17:F17"/>
    <mergeCell ref="A26:F26"/>
    <mergeCell ref="G26:L26"/>
    <mergeCell ref="G17:L17"/>
    <mergeCell ref="G5:L5"/>
    <mergeCell ref="K12:K14"/>
    <mergeCell ref="L12:L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32" sqref="C32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3" width="17.57421875" style="71" customWidth="1"/>
    <col min="4" max="5" width="9.140625" style="125" hidden="1" customWidth="1"/>
    <col min="6" max="16384" width="9.140625" style="71" customWidth="1"/>
  </cols>
  <sheetData>
    <row r="1" spans="1:5" s="15" customFormat="1" ht="47.25" customHeight="1">
      <c r="A1" s="345" t="s">
        <v>519</v>
      </c>
      <c r="B1" s="345"/>
      <c r="C1" s="345"/>
      <c r="D1" s="122"/>
      <c r="E1" s="122"/>
    </row>
    <row r="2" spans="4:5" s="15" customFormat="1" ht="15.75">
      <c r="D2" s="122"/>
      <c r="E2" s="122"/>
    </row>
    <row r="3" spans="1:5" s="10" customFormat="1" ht="15.75">
      <c r="A3" s="1"/>
      <c r="B3" s="1" t="s">
        <v>0</v>
      </c>
      <c r="C3" s="1" t="s">
        <v>1</v>
      </c>
      <c r="D3" s="123"/>
      <c r="E3" s="123"/>
    </row>
    <row r="4" spans="1:5" s="10" customFormat="1" ht="15.75">
      <c r="A4" s="1">
        <v>1</v>
      </c>
      <c r="B4" s="6" t="s">
        <v>9</v>
      </c>
      <c r="C4" s="6"/>
      <c r="D4" s="123"/>
      <c r="E4" s="123"/>
    </row>
    <row r="5" spans="1:5" s="10" customFormat="1" ht="15.75">
      <c r="A5" s="1">
        <v>2</v>
      </c>
      <c r="B5" s="304" t="s">
        <v>803</v>
      </c>
      <c r="C5" s="152">
        <v>5609738</v>
      </c>
      <c r="D5" s="123"/>
      <c r="E5" s="123"/>
    </row>
    <row r="6" spans="1:5" s="10" customFormat="1" ht="25.5">
      <c r="A6" s="1">
        <v>3</v>
      </c>
      <c r="B6" s="115" t="s">
        <v>273</v>
      </c>
      <c r="C6" s="305">
        <f>Összesen!N7</f>
        <v>14266498</v>
      </c>
      <c r="D6" s="124">
        <f>Összesen!L7</f>
        <v>10713587</v>
      </c>
      <c r="E6" s="124" t="e">
        <f>#REF!-D6</f>
        <v>#REF!</v>
      </c>
    </row>
    <row r="7" spans="1:5" s="10" customFormat="1" ht="25.5">
      <c r="A7" s="1">
        <v>4</v>
      </c>
      <c r="B7" s="115" t="s">
        <v>282</v>
      </c>
      <c r="C7" s="305">
        <f>Összesen!N18</f>
        <v>0</v>
      </c>
      <c r="D7" s="124">
        <f>Összesen!L18</f>
        <v>0</v>
      </c>
      <c r="E7" s="124" t="e">
        <f>#REF!-D7</f>
        <v>#REF!</v>
      </c>
    </row>
    <row r="8" spans="1:5" s="10" customFormat="1" ht="15.75">
      <c r="A8" s="1">
        <v>5</v>
      </c>
      <c r="B8" s="115" t="s">
        <v>295</v>
      </c>
      <c r="C8" s="305">
        <f>Összesen!N8</f>
        <v>2290762</v>
      </c>
      <c r="D8" s="124">
        <f>Összesen!L8</f>
        <v>1543000</v>
      </c>
      <c r="E8" s="124" t="e">
        <f>#REF!-D8</f>
        <v>#REF!</v>
      </c>
    </row>
    <row r="9" spans="1:5" s="10" customFormat="1" ht="15.75">
      <c r="A9" s="1">
        <v>6</v>
      </c>
      <c r="B9" s="115" t="s">
        <v>42</v>
      </c>
      <c r="C9" s="305">
        <f>Összesen!N9</f>
        <v>947127</v>
      </c>
      <c r="D9" s="124">
        <f>Összesen!L9</f>
        <v>935640</v>
      </c>
      <c r="E9" s="124" t="e">
        <f>#REF!-D9</f>
        <v>#REF!</v>
      </c>
    </row>
    <row r="10" spans="1:5" s="10" customFormat="1" ht="15.75">
      <c r="A10" s="1">
        <v>7</v>
      </c>
      <c r="B10" s="115" t="s">
        <v>119</v>
      </c>
      <c r="C10" s="305">
        <f>Összesen!N19</f>
        <v>0</v>
      </c>
      <c r="D10" s="124">
        <f>Összesen!L19</f>
        <v>0</v>
      </c>
      <c r="E10" s="124" t="e">
        <f>#REF!-D10</f>
        <v>#REF!</v>
      </c>
    </row>
    <row r="11" spans="1:5" s="10" customFormat="1" ht="15.75">
      <c r="A11" s="1">
        <v>8</v>
      </c>
      <c r="B11" s="115" t="s">
        <v>353</v>
      </c>
      <c r="C11" s="305">
        <f>Összesen!N10</f>
        <v>0</v>
      </c>
      <c r="D11" s="124">
        <f>Összesen!L10</f>
        <v>100000</v>
      </c>
      <c r="E11" s="124" t="e">
        <f>#REF!-D11</f>
        <v>#REF!</v>
      </c>
    </row>
    <row r="12" spans="1:5" s="10" customFormat="1" ht="15.75">
      <c r="A12" s="1">
        <v>9</v>
      </c>
      <c r="B12" s="115" t="s">
        <v>354</v>
      </c>
      <c r="C12" s="305">
        <f>Összesen!N20</f>
        <v>300000</v>
      </c>
      <c r="D12" s="124">
        <f>Összesen!L20</f>
        <v>0</v>
      </c>
      <c r="E12" s="124" t="e">
        <f>#REF!-D12</f>
        <v>#REF!</v>
      </c>
    </row>
    <row r="13" spans="1:5" s="10" customFormat="1" ht="15.75">
      <c r="A13" s="1">
        <v>10</v>
      </c>
      <c r="B13" s="115" t="s">
        <v>364</v>
      </c>
      <c r="C13" s="305"/>
      <c r="D13" s="124">
        <f>Összesen!L14</f>
        <v>5609738</v>
      </c>
      <c r="E13" s="124" t="e">
        <f>#REF!-D13</f>
        <v>#REF!</v>
      </c>
    </row>
    <row r="14" spans="1:5" s="10" customFormat="1" ht="15.75">
      <c r="A14" s="1">
        <v>11</v>
      </c>
      <c r="B14" s="115" t="s">
        <v>365</v>
      </c>
      <c r="C14" s="305">
        <f>Összesen!N23</f>
        <v>0</v>
      </c>
      <c r="D14" s="124">
        <f>Összesen!L23</f>
        <v>0</v>
      </c>
      <c r="E14" s="124" t="e">
        <f>#REF!-D14</f>
        <v>#REF!</v>
      </c>
    </row>
    <row r="15" spans="1:5" s="10" customFormat="1" ht="15.75">
      <c r="A15" s="1">
        <v>12</v>
      </c>
      <c r="B15" s="115" t="s">
        <v>362</v>
      </c>
      <c r="C15" s="305">
        <f>Összesen!N15</f>
        <v>459678</v>
      </c>
      <c r="D15" s="124">
        <f>Összesen!L15</f>
        <v>0</v>
      </c>
      <c r="E15" s="124" t="e">
        <f>#REF!-D15</f>
        <v>#REF!</v>
      </c>
    </row>
    <row r="16" spans="1:5" s="10" customFormat="1" ht="15.75">
      <c r="A16" s="1">
        <v>13</v>
      </c>
      <c r="B16" s="115" t="s">
        <v>363</v>
      </c>
      <c r="C16" s="305">
        <f>Összesen!N24</f>
        <v>0</v>
      </c>
      <c r="D16" s="124">
        <f>Összesen!L24</f>
        <v>0</v>
      </c>
      <c r="E16" s="124" t="e">
        <f>#REF!-D16</f>
        <v>#REF!</v>
      </c>
    </row>
    <row r="17" spans="1:5" s="10" customFormat="1" ht="15.75">
      <c r="A17" s="1">
        <v>14</v>
      </c>
      <c r="B17" s="69" t="s">
        <v>804</v>
      </c>
      <c r="C17" s="305"/>
      <c r="D17" s="124"/>
      <c r="E17" s="124"/>
    </row>
    <row r="18" spans="1:5" s="10" customFormat="1" ht="15.75">
      <c r="A18" s="1">
        <v>15</v>
      </c>
      <c r="B18" s="70" t="s">
        <v>7</v>
      </c>
      <c r="C18" s="13">
        <f>SUM(C6:C17)</f>
        <v>18264065</v>
      </c>
      <c r="D18" s="124">
        <f>Összesen!L31</f>
        <v>18901965</v>
      </c>
      <c r="E18" s="124" t="e">
        <f>#REF!-D18</f>
        <v>#REF!</v>
      </c>
    </row>
    <row r="19" spans="1:5" s="10" customFormat="1" ht="15.75">
      <c r="A19" s="1">
        <v>16</v>
      </c>
      <c r="B19" s="69" t="s">
        <v>34</v>
      </c>
      <c r="C19" s="306">
        <f>Összesen!AA7</f>
        <v>7611666</v>
      </c>
      <c r="D19" s="124">
        <f>Összesen!Y7</f>
        <v>6731043</v>
      </c>
      <c r="E19" s="124" t="e">
        <f>#REF!-D19</f>
        <v>#REF!</v>
      </c>
    </row>
    <row r="20" spans="1:5" s="10" customFormat="1" ht="25.5">
      <c r="A20" s="1">
        <v>17</v>
      </c>
      <c r="B20" s="69" t="s">
        <v>74</v>
      </c>
      <c r="C20" s="306">
        <f>Összesen!AA8</f>
        <v>1435929</v>
      </c>
      <c r="D20" s="124">
        <f>Összesen!Y8</f>
        <v>1351024</v>
      </c>
      <c r="E20" s="124" t="e">
        <f>#REF!-D20</f>
        <v>#REF!</v>
      </c>
    </row>
    <row r="21" spans="1:5" s="10" customFormat="1" ht="15.75">
      <c r="A21" s="1">
        <v>18</v>
      </c>
      <c r="B21" s="69" t="s">
        <v>75</v>
      </c>
      <c r="C21" s="306">
        <f>Összesen!AA9</f>
        <v>3413811</v>
      </c>
      <c r="D21" s="124">
        <f>Összesen!Y9</f>
        <v>4277020</v>
      </c>
      <c r="E21" s="124" t="e">
        <f>#REF!-D21</f>
        <v>#REF!</v>
      </c>
    </row>
    <row r="22" spans="1:5" s="10" customFormat="1" ht="15.75">
      <c r="A22" s="1">
        <v>19</v>
      </c>
      <c r="B22" s="69" t="s">
        <v>76</v>
      </c>
      <c r="C22" s="306">
        <f>Összesen!AA10</f>
        <v>416625</v>
      </c>
      <c r="D22" s="124">
        <f>Összesen!Y10</f>
        <v>924800</v>
      </c>
      <c r="E22" s="124" t="e">
        <f>#REF!-D22</f>
        <v>#REF!</v>
      </c>
    </row>
    <row r="23" spans="1:5" s="10" customFormat="1" ht="15.75">
      <c r="A23" s="1">
        <v>20</v>
      </c>
      <c r="B23" s="69" t="s">
        <v>77</v>
      </c>
      <c r="C23" s="306">
        <f>Összesen!AA11</f>
        <v>1273657</v>
      </c>
      <c r="D23" s="124">
        <f>Összesen!Y11</f>
        <v>1592655</v>
      </c>
      <c r="E23" s="124" t="e">
        <f>#REF!-D23</f>
        <v>#REF!</v>
      </c>
    </row>
    <row r="24" spans="1:5" s="10" customFormat="1" ht="15.75">
      <c r="A24" s="1">
        <v>21</v>
      </c>
      <c r="B24" s="69" t="s">
        <v>93</v>
      </c>
      <c r="C24" s="306">
        <f>Összesen!AA18</f>
        <v>3671467</v>
      </c>
      <c r="D24" s="124">
        <f>Összesen!Y18</f>
        <v>2794000</v>
      </c>
      <c r="E24" s="124" t="e">
        <f>#REF!-D24</f>
        <v>#REF!</v>
      </c>
    </row>
    <row r="25" spans="1:5" s="10" customFormat="1" ht="15.75">
      <c r="A25" s="1">
        <v>22</v>
      </c>
      <c r="B25" s="69" t="s">
        <v>43</v>
      </c>
      <c r="C25" s="306">
        <f>Összesen!AA19</f>
        <v>70887</v>
      </c>
      <c r="D25" s="124">
        <f>Összesen!Y19</f>
        <v>411770</v>
      </c>
      <c r="E25" s="124" t="e">
        <f>#REF!-D25</f>
        <v>#REF!</v>
      </c>
    </row>
    <row r="26" spans="1:5" s="10" customFormat="1" ht="15.75">
      <c r="A26" s="1">
        <v>23</v>
      </c>
      <c r="B26" s="69" t="s">
        <v>193</v>
      </c>
      <c r="C26" s="306">
        <f>Összesen!AA20</f>
        <v>36073</v>
      </c>
      <c r="D26" s="124">
        <f>Összesen!Y20</f>
        <v>425350</v>
      </c>
      <c r="E26" s="124" t="e">
        <f>#REF!-D26</f>
        <v>#REF!</v>
      </c>
    </row>
    <row r="27" spans="1:5" s="10" customFormat="1" ht="15.75">
      <c r="A27" s="1">
        <v>24</v>
      </c>
      <c r="B27" s="69" t="s">
        <v>87</v>
      </c>
      <c r="C27" s="307">
        <f>Összesen!AA13</f>
        <v>394303</v>
      </c>
      <c r="D27" s="124">
        <f>Összesen!Y13</f>
        <v>394303</v>
      </c>
      <c r="E27" s="124" t="e">
        <f>#REF!-D27</f>
        <v>#REF!</v>
      </c>
    </row>
    <row r="28" spans="1:5" s="10" customFormat="1" ht="15.75">
      <c r="A28" s="1">
        <v>25</v>
      </c>
      <c r="B28" s="69" t="s">
        <v>94</v>
      </c>
      <c r="C28" s="307">
        <f>Összesen!AA22</f>
        <v>0</v>
      </c>
      <c r="D28" s="124">
        <f>Összesen!Y22</f>
        <v>0</v>
      </c>
      <c r="E28" s="124" t="e">
        <f>#REF!-D28</f>
        <v>#REF!</v>
      </c>
    </row>
    <row r="29" spans="1:5" s="10" customFormat="1" ht="15.75">
      <c r="A29" s="1">
        <v>26</v>
      </c>
      <c r="B29" s="69" t="s">
        <v>804</v>
      </c>
      <c r="C29" s="307">
        <v>153870</v>
      </c>
      <c r="D29" s="124"/>
      <c r="E29" s="124"/>
    </row>
    <row r="30" spans="1:5" s="10" customFormat="1" ht="15.75">
      <c r="A30" s="1">
        <v>27</v>
      </c>
      <c r="B30" s="70" t="s">
        <v>8</v>
      </c>
      <c r="C30" s="13">
        <f>SUM(C19:C29)</f>
        <v>18478288</v>
      </c>
      <c r="D30" s="124">
        <f>Összesen!Y31</f>
        <v>18901965</v>
      </c>
      <c r="E30" s="124" t="e">
        <f>#REF!-D30</f>
        <v>#REF!</v>
      </c>
    </row>
    <row r="31" spans="1:3" ht="16.5">
      <c r="A31" s="1">
        <v>28</v>
      </c>
      <c r="B31" s="70" t="s">
        <v>100</v>
      </c>
      <c r="C31" s="308">
        <f>C5+C18-C30</f>
        <v>5395515</v>
      </c>
    </row>
    <row r="33" ht="15">
      <c r="C33" s="309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E3" sqref="E3"/>
    </sheetView>
  </sheetViews>
  <sheetFormatPr defaultColWidth="12.00390625" defaultRowHeight="15"/>
  <cols>
    <col min="1" max="1" width="5.7109375" style="155" customWidth="1"/>
    <col min="2" max="2" width="41.421875" style="156" customWidth="1"/>
    <col min="3" max="4" width="21.140625" style="156" customWidth="1"/>
    <col min="5" max="16384" width="12.00390625" style="156" customWidth="1"/>
  </cols>
  <sheetData>
    <row r="1" spans="1:7" s="154" customFormat="1" ht="42" customHeight="1">
      <c r="A1" s="346" t="s">
        <v>587</v>
      </c>
      <c r="B1" s="346"/>
      <c r="C1" s="346"/>
      <c r="D1" s="346"/>
      <c r="E1" s="153"/>
      <c r="F1" s="153"/>
      <c r="G1" s="153"/>
    </row>
    <row r="2" ht="11.25" customHeight="1"/>
    <row r="3" spans="1:4" s="155" customFormat="1" ht="13.5" customHeight="1">
      <c r="A3" s="157"/>
      <c r="B3" s="158" t="s">
        <v>0</v>
      </c>
      <c r="C3" s="158" t="s">
        <v>2</v>
      </c>
      <c r="D3" s="158" t="s">
        <v>2</v>
      </c>
    </row>
    <row r="4" spans="1:4" ht="15.75">
      <c r="A4" s="159">
        <v>1</v>
      </c>
      <c r="B4" s="160" t="s">
        <v>9</v>
      </c>
      <c r="C4" s="161">
        <v>42735</v>
      </c>
      <c r="D4" s="161">
        <v>43100</v>
      </c>
    </row>
    <row r="5" spans="1:4" ht="15.75">
      <c r="A5" s="159">
        <v>2</v>
      </c>
      <c r="B5" s="160" t="s">
        <v>588</v>
      </c>
      <c r="C5" s="161"/>
      <c r="D5" s="161"/>
    </row>
    <row r="6" spans="1:4" ht="12.75">
      <c r="A6" s="159">
        <v>3</v>
      </c>
      <c r="B6" s="162" t="s">
        <v>589</v>
      </c>
      <c r="C6" s="162">
        <f>SUM(C7:C8)</f>
        <v>0</v>
      </c>
      <c r="D6" s="162">
        <f>SUM(D7:D8)</f>
        <v>983726</v>
      </c>
    </row>
    <row r="7" spans="1:4" ht="12.75">
      <c r="A7" s="159">
        <v>4</v>
      </c>
      <c r="B7" s="163" t="s">
        <v>590</v>
      </c>
      <c r="C7" s="163">
        <v>0</v>
      </c>
      <c r="D7" s="163">
        <v>0</v>
      </c>
    </row>
    <row r="8" spans="1:4" ht="12.75">
      <c r="A8" s="159">
        <v>5</v>
      </c>
      <c r="B8" s="163" t="s">
        <v>591</v>
      </c>
      <c r="C8" s="163">
        <v>0</v>
      </c>
      <c r="D8" s="163">
        <v>983726</v>
      </c>
    </row>
    <row r="9" spans="1:4" ht="12.75">
      <c r="A9" s="159">
        <v>6</v>
      </c>
      <c r="B9" s="162" t="s">
        <v>592</v>
      </c>
      <c r="C9" s="162">
        <f>SUM(C10:C12)</f>
        <v>111180814</v>
      </c>
      <c r="D9" s="162">
        <f>SUM(D10:D12)</f>
        <v>110839967</v>
      </c>
    </row>
    <row r="10" spans="1:4" ht="12.75">
      <c r="A10" s="159">
        <v>7</v>
      </c>
      <c r="B10" s="164" t="s">
        <v>593</v>
      </c>
      <c r="C10" s="163">
        <v>110345028</v>
      </c>
      <c r="D10" s="163">
        <v>110638148</v>
      </c>
    </row>
    <row r="11" spans="1:4" ht="12.75">
      <c r="A11" s="159">
        <v>8</v>
      </c>
      <c r="B11" s="164" t="s">
        <v>594</v>
      </c>
      <c r="C11" s="163">
        <v>290616</v>
      </c>
      <c r="D11" s="163">
        <v>201819</v>
      </c>
    </row>
    <row r="12" spans="1:4" ht="12.75">
      <c r="A12" s="159">
        <v>9</v>
      </c>
      <c r="B12" s="163" t="s">
        <v>595</v>
      </c>
      <c r="C12" s="163">
        <v>545170</v>
      </c>
      <c r="D12" s="163">
        <v>0</v>
      </c>
    </row>
    <row r="13" spans="1:4" ht="12.75">
      <c r="A13" s="159">
        <v>10</v>
      </c>
      <c r="B13" s="162" t="s">
        <v>596</v>
      </c>
      <c r="C13" s="162">
        <f>SUM(C14:C14)</f>
        <v>100000</v>
      </c>
      <c r="D13" s="162">
        <f>SUM(D14:D14)</f>
        <v>100000</v>
      </c>
    </row>
    <row r="14" spans="1:4" ht="12.75">
      <c r="A14" s="159">
        <v>11</v>
      </c>
      <c r="B14" s="164" t="s">
        <v>597</v>
      </c>
      <c r="C14" s="163">
        <v>100000</v>
      </c>
      <c r="D14" s="163">
        <v>100000</v>
      </c>
    </row>
    <row r="15" spans="1:4" ht="12.75">
      <c r="A15" s="159">
        <v>12</v>
      </c>
      <c r="B15" s="162" t="s">
        <v>598</v>
      </c>
      <c r="C15" s="162">
        <f>SUM(C16:C16)</f>
        <v>0</v>
      </c>
      <c r="D15" s="162">
        <f>SUM(D16:D16)</f>
        <v>0</v>
      </c>
    </row>
    <row r="16" spans="1:4" ht="12.75">
      <c r="A16" s="159">
        <v>13</v>
      </c>
      <c r="B16" s="164" t="s">
        <v>599</v>
      </c>
      <c r="C16" s="163">
        <v>0</v>
      </c>
      <c r="D16" s="163">
        <v>0</v>
      </c>
    </row>
    <row r="17" spans="1:4" ht="37.5" customHeight="1">
      <c r="A17" s="159">
        <v>14</v>
      </c>
      <c r="B17" s="165" t="s">
        <v>600</v>
      </c>
      <c r="C17" s="166">
        <f>C9+C13+C15+C6</f>
        <v>111280814</v>
      </c>
      <c r="D17" s="166">
        <f>D9+D13+D15+D6</f>
        <v>111923693</v>
      </c>
    </row>
    <row r="18" spans="1:4" ht="13.5">
      <c r="A18" s="159">
        <v>15</v>
      </c>
      <c r="B18" s="167" t="s">
        <v>601</v>
      </c>
      <c r="C18" s="168">
        <f>C19</f>
        <v>0</v>
      </c>
      <c r="D18" s="168">
        <f>D19</f>
        <v>0</v>
      </c>
    </row>
    <row r="19" spans="1:4" ht="12.75">
      <c r="A19" s="159">
        <v>16</v>
      </c>
      <c r="B19" s="169" t="s">
        <v>602</v>
      </c>
      <c r="C19" s="164">
        <v>0</v>
      </c>
      <c r="D19" s="164">
        <v>0</v>
      </c>
    </row>
    <row r="20" spans="1:4" ht="12.75">
      <c r="A20" s="159">
        <v>17</v>
      </c>
      <c r="B20" s="162" t="s">
        <v>603</v>
      </c>
      <c r="C20" s="162">
        <f>C21</f>
        <v>0</v>
      </c>
      <c r="D20" s="162">
        <f>D21</f>
        <v>0</v>
      </c>
    </row>
    <row r="21" spans="1:4" ht="12.75">
      <c r="A21" s="159">
        <v>18</v>
      </c>
      <c r="B21" s="164" t="s">
        <v>604</v>
      </c>
      <c r="C21" s="163">
        <v>0</v>
      </c>
      <c r="D21" s="163">
        <v>0</v>
      </c>
    </row>
    <row r="22" spans="1:4" ht="28.5">
      <c r="A22" s="159">
        <v>19</v>
      </c>
      <c r="B22" s="165" t="s">
        <v>605</v>
      </c>
      <c r="C22" s="170">
        <f>SUM(C18,C20)</f>
        <v>0</v>
      </c>
      <c r="D22" s="170">
        <f>SUM(D18,D20)</f>
        <v>0</v>
      </c>
    </row>
    <row r="23" spans="1:4" ht="12.75">
      <c r="A23" s="159">
        <v>20</v>
      </c>
      <c r="B23" s="162" t="s">
        <v>606</v>
      </c>
      <c r="C23" s="162">
        <f>SUM(C24:C25)</f>
        <v>5609738</v>
      </c>
      <c r="D23" s="162">
        <f>SUM(D24:D25)</f>
        <v>5396730</v>
      </c>
    </row>
    <row r="24" spans="1:4" ht="12.75">
      <c r="A24" s="159">
        <v>21</v>
      </c>
      <c r="B24" s="164" t="s">
        <v>607</v>
      </c>
      <c r="C24" s="163">
        <v>0</v>
      </c>
      <c r="D24" s="163">
        <v>1215</v>
      </c>
    </row>
    <row r="25" spans="1:4" ht="12.75">
      <c r="A25" s="159">
        <v>22</v>
      </c>
      <c r="B25" s="164" t="s">
        <v>608</v>
      </c>
      <c r="C25" s="163">
        <v>5609738</v>
      </c>
      <c r="D25" s="163">
        <v>5395515</v>
      </c>
    </row>
    <row r="26" spans="1:4" ht="12.75">
      <c r="A26" s="159">
        <v>23</v>
      </c>
      <c r="B26" s="162" t="s">
        <v>609</v>
      </c>
      <c r="C26" s="162">
        <f>SUM(C27,C28,C29,C30,C32,C34)</f>
        <v>30188</v>
      </c>
      <c r="D26" s="162">
        <f>SUM(D27,D28,D29,D30,D32,D34)</f>
        <v>42670</v>
      </c>
    </row>
    <row r="27" spans="1:4" ht="12.75">
      <c r="A27" s="159">
        <v>24</v>
      </c>
      <c r="B27" s="164" t="s">
        <v>610</v>
      </c>
      <c r="C27" s="163">
        <v>30188</v>
      </c>
      <c r="D27" s="163">
        <v>17989</v>
      </c>
    </row>
    <row r="28" spans="1:4" ht="12.75">
      <c r="A28" s="159">
        <v>25</v>
      </c>
      <c r="B28" s="164" t="s">
        <v>611</v>
      </c>
      <c r="C28" s="163">
        <v>0</v>
      </c>
      <c r="D28" s="163">
        <v>24681</v>
      </c>
    </row>
    <row r="29" spans="1:4" ht="12.75">
      <c r="A29" s="159">
        <v>26</v>
      </c>
      <c r="B29" s="164" t="s">
        <v>612</v>
      </c>
      <c r="C29" s="163">
        <v>0</v>
      </c>
      <c r="D29" s="163">
        <v>0</v>
      </c>
    </row>
    <row r="30" spans="1:4" ht="12.75">
      <c r="A30" s="159">
        <v>27</v>
      </c>
      <c r="B30" s="164" t="s">
        <v>613</v>
      </c>
      <c r="C30" s="163">
        <v>0</v>
      </c>
      <c r="D30" s="163">
        <v>0</v>
      </c>
    </row>
    <row r="31" spans="1:4" ht="12.75">
      <c r="A31" s="159">
        <v>28</v>
      </c>
      <c r="B31" s="164" t="s">
        <v>614</v>
      </c>
      <c r="C31" s="163">
        <v>0</v>
      </c>
      <c r="D31" s="163">
        <v>0</v>
      </c>
    </row>
    <row r="32" spans="1:4" ht="12.75">
      <c r="A32" s="159">
        <v>29</v>
      </c>
      <c r="B32" s="164" t="s">
        <v>615</v>
      </c>
      <c r="C32" s="163">
        <v>0</v>
      </c>
      <c r="D32" s="163">
        <v>0</v>
      </c>
    </row>
    <row r="33" spans="1:4" ht="12.75">
      <c r="A33" s="159">
        <v>30</v>
      </c>
      <c r="B33" s="164" t="s">
        <v>616</v>
      </c>
      <c r="C33" s="163">
        <v>0</v>
      </c>
      <c r="D33" s="163">
        <v>0</v>
      </c>
    </row>
    <row r="34" spans="1:4" ht="12.75">
      <c r="A34" s="159">
        <v>31</v>
      </c>
      <c r="B34" s="164" t="s">
        <v>617</v>
      </c>
      <c r="C34" s="163">
        <v>0</v>
      </c>
      <c r="D34" s="163">
        <v>0</v>
      </c>
    </row>
    <row r="35" spans="1:4" ht="12.75">
      <c r="A35" s="159">
        <v>32</v>
      </c>
      <c r="B35" s="162" t="s">
        <v>618</v>
      </c>
      <c r="C35" s="162">
        <f>SUM(C36,C37,C39,C41)</f>
        <v>0</v>
      </c>
      <c r="D35" s="162">
        <f>SUM(D36,D37,D39,D41)</f>
        <v>0</v>
      </c>
    </row>
    <row r="36" spans="1:4" ht="12.75">
      <c r="A36" s="159">
        <v>33</v>
      </c>
      <c r="B36" s="164" t="s">
        <v>619</v>
      </c>
      <c r="C36" s="163">
        <v>0</v>
      </c>
      <c r="D36" s="163">
        <v>0</v>
      </c>
    </row>
    <row r="37" spans="1:4" ht="12.75">
      <c r="A37" s="159">
        <v>34</v>
      </c>
      <c r="B37" s="164" t="s">
        <v>620</v>
      </c>
      <c r="C37" s="163">
        <v>0</v>
      </c>
      <c r="D37" s="163">
        <v>0</v>
      </c>
    </row>
    <row r="38" spans="1:4" ht="12.75">
      <c r="A38" s="159">
        <v>35</v>
      </c>
      <c r="B38" s="164" t="s">
        <v>614</v>
      </c>
      <c r="C38" s="163">
        <v>0</v>
      </c>
      <c r="D38" s="163">
        <v>0</v>
      </c>
    </row>
    <row r="39" spans="1:4" ht="12.75">
      <c r="A39" s="159">
        <v>36</v>
      </c>
      <c r="B39" s="164" t="s">
        <v>621</v>
      </c>
      <c r="C39" s="163">
        <v>0</v>
      </c>
      <c r="D39" s="163">
        <v>0</v>
      </c>
    </row>
    <row r="40" spans="1:4" ht="12.75">
      <c r="A40" s="159">
        <v>37</v>
      </c>
      <c r="B40" s="164" t="s">
        <v>616</v>
      </c>
      <c r="C40" s="163">
        <v>0</v>
      </c>
      <c r="D40" s="163">
        <v>0</v>
      </c>
    </row>
    <row r="41" spans="1:4" ht="12.75">
      <c r="A41" s="159">
        <v>38</v>
      </c>
      <c r="B41" s="164" t="s">
        <v>622</v>
      </c>
      <c r="C41" s="163">
        <v>0</v>
      </c>
      <c r="D41" s="163">
        <v>0</v>
      </c>
    </row>
    <row r="42" spans="1:4" s="171" customFormat="1" ht="12.75">
      <c r="A42" s="159">
        <v>39</v>
      </c>
      <c r="B42" s="162" t="s">
        <v>623</v>
      </c>
      <c r="C42" s="162">
        <f>SUM(C43,C46)</f>
        <v>0</v>
      </c>
      <c r="D42" s="162">
        <f>SUM(D43,D46)</f>
        <v>0</v>
      </c>
    </row>
    <row r="43" spans="1:4" ht="12.75">
      <c r="A43" s="159">
        <v>40</v>
      </c>
      <c r="B43" s="164" t="s">
        <v>624</v>
      </c>
      <c r="C43" s="163">
        <v>0</v>
      </c>
      <c r="D43" s="163">
        <v>0</v>
      </c>
    </row>
    <row r="44" spans="1:4" ht="12.75">
      <c r="A44" s="159">
        <v>41</v>
      </c>
      <c r="B44" s="164" t="s">
        <v>625</v>
      </c>
      <c r="C44" s="163">
        <v>0</v>
      </c>
      <c r="D44" s="163">
        <v>0</v>
      </c>
    </row>
    <row r="45" spans="1:4" ht="12.75">
      <c r="A45" s="159">
        <v>42</v>
      </c>
      <c r="B45" s="164" t="s">
        <v>626</v>
      </c>
      <c r="C45" s="163">
        <v>0</v>
      </c>
      <c r="D45" s="163">
        <v>0</v>
      </c>
    </row>
    <row r="46" spans="1:4" ht="12.75">
      <c r="A46" s="159">
        <v>43</v>
      </c>
      <c r="B46" s="164" t="s">
        <v>627</v>
      </c>
      <c r="C46" s="163">
        <v>0</v>
      </c>
      <c r="D46" s="163">
        <v>0</v>
      </c>
    </row>
    <row r="47" spans="1:4" ht="15">
      <c r="A47" s="159">
        <v>44</v>
      </c>
      <c r="B47" s="170" t="s">
        <v>628</v>
      </c>
      <c r="C47" s="166">
        <f>SUM(C26,C35,C42)</f>
        <v>30188</v>
      </c>
      <c r="D47" s="166">
        <f>SUM(D26,D35,D42)</f>
        <v>42670</v>
      </c>
    </row>
    <row r="48" spans="1:4" ht="29.25">
      <c r="A48" s="159">
        <v>45</v>
      </c>
      <c r="B48" s="165" t="s">
        <v>629</v>
      </c>
      <c r="C48" s="166">
        <v>0</v>
      </c>
      <c r="D48" s="166">
        <v>0</v>
      </c>
    </row>
    <row r="49" spans="1:4" ht="28.5">
      <c r="A49" s="159">
        <v>46</v>
      </c>
      <c r="B49" s="165" t="s">
        <v>630</v>
      </c>
      <c r="C49" s="170">
        <f>SUM(C50:C52)</f>
        <v>0</v>
      </c>
      <c r="D49" s="170">
        <f>SUM(D50:D52)</f>
        <v>0</v>
      </c>
    </row>
    <row r="50" spans="1:4" ht="18" customHeight="1">
      <c r="A50" s="159">
        <v>47</v>
      </c>
      <c r="B50" s="169" t="s">
        <v>631</v>
      </c>
      <c r="C50" s="172">
        <v>0</v>
      </c>
      <c r="D50" s="172">
        <v>0</v>
      </c>
    </row>
    <row r="51" spans="1:4" ht="15">
      <c r="A51" s="159">
        <v>48</v>
      </c>
      <c r="B51" s="169" t="s">
        <v>632</v>
      </c>
      <c r="C51" s="172">
        <v>0</v>
      </c>
      <c r="D51" s="172">
        <v>0</v>
      </c>
    </row>
    <row r="52" spans="1:4" ht="15">
      <c r="A52" s="159">
        <v>49</v>
      </c>
      <c r="B52" s="164" t="s">
        <v>633</v>
      </c>
      <c r="C52" s="172">
        <v>0</v>
      </c>
      <c r="D52" s="172">
        <v>0</v>
      </c>
    </row>
    <row r="53" spans="1:4" ht="14.25">
      <c r="A53" s="159">
        <v>50</v>
      </c>
      <c r="B53" s="170" t="s">
        <v>634</v>
      </c>
      <c r="C53" s="170">
        <f>SUM(C17,C22,C23,C47,C48,C49,)</f>
        <v>116920740</v>
      </c>
      <c r="D53" s="170">
        <f>SUM(D17,D22,D23,D47,D48,D49,)</f>
        <v>117363093</v>
      </c>
    </row>
    <row r="54" spans="1:4" ht="15.75">
      <c r="A54" s="159">
        <v>51</v>
      </c>
      <c r="B54" s="160" t="s">
        <v>635</v>
      </c>
      <c r="C54" s="163"/>
      <c r="D54" s="163"/>
    </row>
    <row r="55" spans="1:4" ht="14.25">
      <c r="A55" s="159">
        <v>52</v>
      </c>
      <c r="B55" s="170" t="s">
        <v>636</v>
      </c>
      <c r="C55" s="162">
        <f>SUM(C56:C60)</f>
        <v>96058844</v>
      </c>
      <c r="D55" s="162">
        <f>SUM(D56:D60)</f>
        <v>96288782</v>
      </c>
    </row>
    <row r="56" spans="1:4" ht="12.75">
      <c r="A56" s="159">
        <v>53</v>
      </c>
      <c r="B56" s="164" t="s">
        <v>637</v>
      </c>
      <c r="C56" s="163">
        <v>129882888</v>
      </c>
      <c r="D56" s="163">
        <v>129882888</v>
      </c>
    </row>
    <row r="57" spans="1:4" ht="12.75">
      <c r="A57" s="159">
        <v>54</v>
      </c>
      <c r="B57" s="164" t="s">
        <v>638</v>
      </c>
      <c r="C57" s="163">
        <v>0</v>
      </c>
      <c r="D57" s="163">
        <v>0</v>
      </c>
    </row>
    <row r="58" spans="1:4" ht="12.75">
      <c r="A58" s="159">
        <v>55</v>
      </c>
      <c r="B58" s="164" t="s">
        <v>639</v>
      </c>
      <c r="C58" s="163">
        <v>1182962</v>
      </c>
      <c r="D58" s="163">
        <v>1182962</v>
      </c>
    </row>
    <row r="59" spans="1:4" ht="12.75">
      <c r="A59" s="159">
        <v>56</v>
      </c>
      <c r="B59" s="164" t="s">
        <v>640</v>
      </c>
      <c r="C59" s="163">
        <v>-36306966</v>
      </c>
      <c r="D59" s="163">
        <v>-35007006</v>
      </c>
    </row>
    <row r="60" spans="1:4" ht="12.75">
      <c r="A60" s="159">
        <v>57</v>
      </c>
      <c r="B60" s="164" t="s">
        <v>641</v>
      </c>
      <c r="C60" s="163">
        <v>1299960</v>
      </c>
      <c r="D60" s="163">
        <v>229938</v>
      </c>
    </row>
    <row r="61" spans="1:4" ht="12.75">
      <c r="A61" s="159">
        <v>58</v>
      </c>
      <c r="B61" s="162" t="s">
        <v>642</v>
      </c>
      <c r="C61" s="162">
        <f>SUM(C62:C69)</f>
        <v>0</v>
      </c>
      <c r="D61" s="162">
        <f>SUM(D62:D69)</f>
        <v>0</v>
      </c>
    </row>
    <row r="62" spans="1:4" ht="12.75">
      <c r="A62" s="159">
        <v>59</v>
      </c>
      <c r="B62" s="164" t="s">
        <v>643</v>
      </c>
      <c r="C62" s="163">
        <v>0</v>
      </c>
      <c r="D62" s="163">
        <v>0</v>
      </c>
    </row>
    <row r="63" spans="1:4" ht="12.75">
      <c r="A63" s="159">
        <v>60</v>
      </c>
      <c r="B63" s="164" t="s">
        <v>644</v>
      </c>
      <c r="C63" s="163">
        <v>0</v>
      </c>
      <c r="D63" s="163">
        <v>0</v>
      </c>
    </row>
    <row r="64" spans="1:4" ht="12.75">
      <c r="A64" s="159">
        <v>61</v>
      </c>
      <c r="B64" s="164" t="s">
        <v>645</v>
      </c>
      <c r="C64" s="163">
        <v>0</v>
      </c>
      <c r="D64" s="163">
        <v>0</v>
      </c>
    </row>
    <row r="65" spans="1:4" ht="12.75">
      <c r="A65" s="159">
        <v>62</v>
      </c>
      <c r="B65" s="164" t="s">
        <v>646</v>
      </c>
      <c r="C65" s="163">
        <v>0</v>
      </c>
      <c r="D65" s="163">
        <v>0</v>
      </c>
    </row>
    <row r="66" spans="1:4" ht="12.75">
      <c r="A66" s="159">
        <v>63</v>
      </c>
      <c r="B66" s="164" t="s">
        <v>647</v>
      </c>
      <c r="C66" s="163">
        <v>0</v>
      </c>
      <c r="D66" s="163">
        <v>0</v>
      </c>
    </row>
    <row r="67" spans="1:4" ht="12.75">
      <c r="A67" s="159">
        <v>64</v>
      </c>
      <c r="B67" s="164" t="s">
        <v>648</v>
      </c>
      <c r="C67" s="163">
        <v>0</v>
      </c>
      <c r="D67" s="163">
        <v>0</v>
      </c>
    </row>
    <row r="68" spans="1:4" ht="12.75">
      <c r="A68" s="159">
        <v>65</v>
      </c>
      <c r="B68" s="164" t="s">
        <v>649</v>
      </c>
      <c r="C68" s="163">
        <v>0</v>
      </c>
      <c r="D68" s="163">
        <v>0</v>
      </c>
    </row>
    <row r="69" spans="1:4" ht="12.75">
      <c r="A69" s="159">
        <v>66</v>
      </c>
      <c r="B69" s="164" t="s">
        <v>650</v>
      </c>
      <c r="C69" s="163">
        <v>0</v>
      </c>
      <c r="D69" s="163">
        <v>0</v>
      </c>
    </row>
    <row r="70" spans="1:4" ht="12.75">
      <c r="A70" s="159">
        <v>67</v>
      </c>
      <c r="B70" s="164" t="s">
        <v>651</v>
      </c>
      <c r="C70" s="163">
        <v>0</v>
      </c>
      <c r="D70" s="163">
        <v>0</v>
      </c>
    </row>
    <row r="71" spans="1:4" s="171" customFormat="1" ht="12.75">
      <c r="A71" s="159">
        <v>68</v>
      </c>
      <c r="B71" s="162" t="s">
        <v>652</v>
      </c>
      <c r="C71" s="162">
        <f>SUM(C72:C79)</f>
        <v>394303</v>
      </c>
      <c r="D71" s="162">
        <f>SUM(D72:D79)</f>
        <v>687058</v>
      </c>
    </row>
    <row r="72" spans="1:4" s="171" customFormat="1" ht="12.75">
      <c r="A72" s="159">
        <v>69</v>
      </c>
      <c r="B72" s="164" t="s">
        <v>653</v>
      </c>
      <c r="C72" s="163">
        <v>0</v>
      </c>
      <c r="D72" s="163">
        <v>0</v>
      </c>
    </row>
    <row r="73" spans="1:4" s="171" customFormat="1" ht="12.75">
      <c r="A73" s="159">
        <v>70</v>
      </c>
      <c r="B73" s="164" t="s">
        <v>654</v>
      </c>
      <c r="C73" s="163">
        <v>0</v>
      </c>
      <c r="D73" s="163">
        <v>0</v>
      </c>
    </row>
    <row r="74" spans="1:4" s="171" customFormat="1" ht="12.75">
      <c r="A74" s="159">
        <v>71</v>
      </c>
      <c r="B74" s="164" t="s">
        <v>655</v>
      </c>
      <c r="C74" s="163">
        <v>0</v>
      </c>
      <c r="D74" s="163">
        <v>227380</v>
      </c>
    </row>
    <row r="75" spans="1:4" s="171" customFormat="1" ht="12.75">
      <c r="A75" s="159">
        <v>72</v>
      </c>
      <c r="B75" s="164" t="s">
        <v>656</v>
      </c>
      <c r="C75" s="163">
        <v>0</v>
      </c>
      <c r="D75" s="163">
        <v>0</v>
      </c>
    </row>
    <row r="76" spans="1:4" s="171" customFormat="1" ht="12.75">
      <c r="A76" s="159">
        <v>73</v>
      </c>
      <c r="B76" s="164" t="s">
        <v>657</v>
      </c>
      <c r="C76" s="163">
        <v>0</v>
      </c>
      <c r="D76" s="163">
        <v>0</v>
      </c>
    </row>
    <row r="77" spans="1:4" s="171" customFormat="1" ht="12.75">
      <c r="A77" s="159">
        <v>74</v>
      </c>
      <c r="B77" s="164" t="s">
        <v>658</v>
      </c>
      <c r="C77" s="163">
        <v>0</v>
      </c>
      <c r="D77" s="163">
        <v>0</v>
      </c>
    </row>
    <row r="78" spans="1:4" s="171" customFormat="1" ht="12.75">
      <c r="A78" s="159">
        <v>75</v>
      </c>
      <c r="B78" s="164" t="s">
        <v>659</v>
      </c>
      <c r="C78" s="163">
        <v>0</v>
      </c>
      <c r="D78" s="163">
        <v>0</v>
      </c>
    </row>
    <row r="79" spans="1:4" s="171" customFormat="1" ht="12.75">
      <c r="A79" s="159">
        <v>76</v>
      </c>
      <c r="B79" s="164" t="s">
        <v>660</v>
      </c>
      <c r="C79" s="163">
        <v>394303</v>
      </c>
      <c r="D79" s="163">
        <v>459678</v>
      </c>
    </row>
    <row r="80" spans="1:4" s="171" customFormat="1" ht="12.75">
      <c r="A80" s="159">
        <v>77</v>
      </c>
      <c r="B80" s="164" t="s">
        <v>661</v>
      </c>
      <c r="C80" s="163">
        <v>394303</v>
      </c>
      <c r="D80" s="163">
        <v>394303</v>
      </c>
    </row>
    <row r="81" spans="1:4" s="171" customFormat="1" ht="12.75">
      <c r="A81" s="159">
        <v>78</v>
      </c>
      <c r="B81" s="164" t="s">
        <v>662</v>
      </c>
      <c r="C81" s="163">
        <v>0</v>
      </c>
      <c r="D81" s="163">
        <v>0</v>
      </c>
    </row>
    <row r="82" spans="1:4" s="171" customFormat="1" ht="12.75">
      <c r="A82" s="159">
        <v>79</v>
      </c>
      <c r="B82" s="173" t="s">
        <v>663</v>
      </c>
      <c r="C82" s="162">
        <f>C83</f>
        <v>243216</v>
      </c>
      <c r="D82" s="162">
        <f>D83</f>
        <v>90561</v>
      </c>
    </row>
    <row r="83" spans="1:4" s="171" customFormat="1" ht="12.75">
      <c r="A83" s="159">
        <v>80</v>
      </c>
      <c r="B83" s="164" t="s">
        <v>664</v>
      </c>
      <c r="C83" s="163">
        <v>243216</v>
      </c>
      <c r="D83" s="163">
        <v>90561</v>
      </c>
    </row>
    <row r="84" spans="1:4" s="171" customFormat="1" ht="14.25">
      <c r="A84" s="159">
        <v>81</v>
      </c>
      <c r="B84" s="170" t="s">
        <v>665</v>
      </c>
      <c r="C84" s="162">
        <f>SUM(C61,C71,C82)</f>
        <v>637519</v>
      </c>
      <c r="D84" s="162">
        <f>SUM(D61,D71,D82)</f>
        <v>777619</v>
      </c>
    </row>
    <row r="85" spans="1:4" s="174" customFormat="1" ht="28.5">
      <c r="A85" s="159">
        <v>82</v>
      </c>
      <c r="B85" s="165" t="s">
        <v>666</v>
      </c>
      <c r="C85" s="170">
        <v>0</v>
      </c>
      <c r="D85" s="170">
        <v>0</v>
      </c>
    </row>
    <row r="86" spans="1:4" s="174" customFormat="1" ht="28.5">
      <c r="A86" s="159">
        <v>83</v>
      </c>
      <c r="B86" s="165" t="s">
        <v>667</v>
      </c>
      <c r="C86" s="170">
        <f>SUM(C87:C89)</f>
        <v>20224377</v>
      </c>
      <c r="D86" s="170">
        <f>SUM(D87:D89)</f>
        <v>20296692</v>
      </c>
    </row>
    <row r="87" spans="1:4" s="176" customFormat="1" ht="15">
      <c r="A87" s="159">
        <v>84</v>
      </c>
      <c r="B87" s="169" t="s">
        <v>668</v>
      </c>
      <c r="C87" s="175">
        <v>0</v>
      </c>
      <c r="D87" s="175">
        <v>0</v>
      </c>
    </row>
    <row r="88" spans="1:4" s="176" customFormat="1" ht="15">
      <c r="A88" s="159">
        <v>85</v>
      </c>
      <c r="B88" s="169" t="s">
        <v>669</v>
      </c>
      <c r="C88" s="163">
        <v>473220</v>
      </c>
      <c r="D88" s="163">
        <v>708133</v>
      </c>
    </row>
    <row r="89" spans="1:4" s="177" customFormat="1" ht="12.75">
      <c r="A89" s="159">
        <v>86</v>
      </c>
      <c r="B89" s="169" t="s">
        <v>670</v>
      </c>
      <c r="C89" s="163">
        <v>19751157</v>
      </c>
      <c r="D89" s="163">
        <v>19588559</v>
      </c>
    </row>
    <row r="90" spans="1:4" ht="15.75">
      <c r="A90" s="159">
        <v>87</v>
      </c>
      <c r="B90" s="178" t="s">
        <v>671</v>
      </c>
      <c r="C90" s="178">
        <f>SUM(C55,C84,C85,C86)</f>
        <v>116920740</v>
      </c>
      <c r="D90" s="178">
        <f>SUM(D55,D84,D85,D86)</f>
        <v>117363093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N18" sqref="N18"/>
    </sheetView>
  </sheetViews>
  <sheetFormatPr defaultColWidth="12.00390625" defaultRowHeight="15"/>
  <cols>
    <col min="1" max="1" width="3.00390625" style="155" bestFit="1" customWidth="1"/>
    <col min="2" max="2" width="22.8515625" style="196" customWidth="1"/>
    <col min="3" max="3" width="11.00390625" style="196" customWidth="1"/>
    <col min="4" max="4" width="10.8515625" style="196" bestFit="1" customWidth="1"/>
    <col min="5" max="5" width="10.8515625" style="196" customWidth="1"/>
    <col min="6" max="6" width="10.57421875" style="196" customWidth="1"/>
    <col min="7" max="7" width="9.7109375" style="196" customWidth="1"/>
    <col min="8" max="8" width="11.28125" style="196" bestFit="1" customWidth="1"/>
    <col min="9" max="9" width="12.00390625" style="196" customWidth="1"/>
    <col min="10" max="10" width="11.140625" style="196" customWidth="1"/>
    <col min="11" max="11" width="12.00390625" style="196" customWidth="1"/>
    <col min="12" max="12" width="10.00390625" style="196" customWidth="1"/>
    <col min="13" max="14" width="9.7109375" style="196" customWidth="1"/>
    <col min="15" max="15" width="13.421875" style="196" bestFit="1" customWidth="1"/>
    <col min="16" max="16" width="14.421875" style="196" customWidth="1"/>
    <col min="17" max="16384" width="12.00390625" style="196" customWidth="1"/>
  </cols>
  <sheetData>
    <row r="1" spans="1:14" s="154" customFormat="1" ht="17.25" customHeight="1">
      <c r="A1" s="347" t="s">
        <v>672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s="154" customFormat="1" ht="17.25" customHeight="1">
      <c r="A2" s="347" t="s">
        <v>805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4" spans="1:14" s="181" customFormat="1" ht="13.5" customHeight="1">
      <c r="A4" s="179"/>
      <c r="B4" s="180" t="s">
        <v>0</v>
      </c>
      <c r="C4" s="180" t="s">
        <v>1</v>
      </c>
      <c r="D4" s="180" t="s">
        <v>2</v>
      </c>
      <c r="E4" s="180" t="s">
        <v>3</v>
      </c>
      <c r="F4" s="180" t="s">
        <v>6</v>
      </c>
      <c r="G4" s="180" t="s">
        <v>45</v>
      </c>
      <c r="H4" s="180" t="s">
        <v>46</v>
      </c>
      <c r="I4" s="180" t="s">
        <v>47</v>
      </c>
      <c r="J4" s="180" t="s">
        <v>88</v>
      </c>
      <c r="K4" s="180" t="s">
        <v>89</v>
      </c>
      <c r="L4" s="180" t="s">
        <v>48</v>
      </c>
      <c r="M4" s="180" t="s">
        <v>90</v>
      </c>
      <c r="N4" s="180" t="s">
        <v>91</v>
      </c>
    </row>
    <row r="5" spans="1:14" s="182" customFormat="1" ht="29.25" customHeight="1">
      <c r="A5" s="180">
        <v>1</v>
      </c>
      <c r="B5" s="348" t="s">
        <v>9</v>
      </c>
      <c r="C5" s="350" t="s">
        <v>673</v>
      </c>
      <c r="D5" s="351"/>
      <c r="E5" s="352"/>
      <c r="F5" s="353" t="s">
        <v>674</v>
      </c>
      <c r="G5" s="354"/>
      <c r="H5" s="355"/>
      <c r="I5" s="356" t="s">
        <v>675</v>
      </c>
      <c r="J5" s="357"/>
      <c r="K5" s="358"/>
      <c r="L5" s="356" t="s">
        <v>676</v>
      </c>
      <c r="M5" s="357"/>
      <c r="N5" s="358"/>
    </row>
    <row r="6" spans="1:14" s="182" customFormat="1" ht="15" customHeight="1">
      <c r="A6" s="180">
        <v>2</v>
      </c>
      <c r="B6" s="349"/>
      <c r="C6" s="183" t="s">
        <v>677</v>
      </c>
      <c r="D6" s="183" t="s">
        <v>678</v>
      </c>
      <c r="E6" s="183" t="s">
        <v>679</v>
      </c>
      <c r="F6" s="183" t="s">
        <v>677</v>
      </c>
      <c r="G6" s="183" t="s">
        <v>678</v>
      </c>
      <c r="H6" s="183" t="s">
        <v>679</v>
      </c>
      <c r="I6" s="183" t="s">
        <v>677</v>
      </c>
      <c r="J6" s="183" t="s">
        <v>678</v>
      </c>
      <c r="K6" s="183" t="s">
        <v>679</v>
      </c>
      <c r="L6" s="183" t="s">
        <v>677</v>
      </c>
      <c r="M6" s="183" t="s">
        <v>678</v>
      </c>
      <c r="N6" s="183" t="s">
        <v>679</v>
      </c>
    </row>
    <row r="7" spans="1:14" s="182" customFormat="1" ht="15" customHeight="1">
      <c r="A7" s="180">
        <v>3</v>
      </c>
      <c r="B7" s="184" t="s">
        <v>680</v>
      </c>
      <c r="C7" s="185">
        <v>0</v>
      </c>
      <c r="D7" s="185">
        <v>0</v>
      </c>
      <c r="E7" s="185">
        <f aca="true" t="shared" si="0" ref="E7:E13">C7-D7</f>
        <v>0</v>
      </c>
      <c r="F7" s="185">
        <v>118642</v>
      </c>
      <c r="G7" s="185">
        <v>0</v>
      </c>
      <c r="H7" s="185">
        <f aca="true" t="shared" si="1" ref="H7:H13">F7-G7</f>
        <v>118642</v>
      </c>
      <c r="I7" s="185">
        <v>688147</v>
      </c>
      <c r="J7" s="185">
        <v>0</v>
      </c>
      <c r="K7" s="185">
        <f aca="true" t="shared" si="2" ref="K7:K13">I7-J7</f>
        <v>688147</v>
      </c>
      <c r="L7" s="185">
        <v>0</v>
      </c>
      <c r="M7" s="185">
        <v>0</v>
      </c>
      <c r="N7" s="185">
        <f aca="true" t="shared" si="3" ref="N7:N13">L7-M7</f>
        <v>0</v>
      </c>
    </row>
    <row r="8" spans="1:14" s="182" customFormat="1" ht="15" customHeight="1">
      <c r="A8" s="180">
        <v>4</v>
      </c>
      <c r="B8" s="184" t="s">
        <v>681</v>
      </c>
      <c r="C8" s="185">
        <v>0</v>
      </c>
      <c r="D8" s="185">
        <v>0</v>
      </c>
      <c r="E8" s="185">
        <f t="shared" si="0"/>
        <v>0</v>
      </c>
      <c r="F8" s="185">
        <v>0</v>
      </c>
      <c r="G8" s="185">
        <v>0</v>
      </c>
      <c r="H8" s="185">
        <f t="shared" si="1"/>
        <v>0</v>
      </c>
      <c r="I8" s="185">
        <v>0</v>
      </c>
      <c r="J8" s="185">
        <v>0</v>
      </c>
      <c r="K8" s="185">
        <f t="shared" si="2"/>
        <v>0</v>
      </c>
      <c r="L8" s="185">
        <v>569400</v>
      </c>
      <c r="M8" s="185">
        <v>0</v>
      </c>
      <c r="N8" s="185">
        <f t="shared" si="3"/>
        <v>569400</v>
      </c>
    </row>
    <row r="9" spans="1:14" s="182" customFormat="1" ht="15" customHeight="1">
      <c r="A9" s="180">
        <v>5</v>
      </c>
      <c r="B9" s="184" t="s">
        <v>682</v>
      </c>
      <c r="C9" s="185">
        <v>0</v>
      </c>
      <c r="D9" s="185">
        <v>0</v>
      </c>
      <c r="E9" s="185">
        <f t="shared" si="0"/>
        <v>0</v>
      </c>
      <c r="F9" s="185">
        <v>0</v>
      </c>
      <c r="G9" s="185">
        <v>0</v>
      </c>
      <c r="H9" s="185">
        <f t="shared" si="1"/>
        <v>0</v>
      </c>
      <c r="I9" s="185">
        <v>0</v>
      </c>
      <c r="J9" s="185">
        <v>0</v>
      </c>
      <c r="K9" s="185">
        <f t="shared" si="2"/>
        <v>0</v>
      </c>
      <c r="L9" s="185">
        <v>542250</v>
      </c>
      <c r="M9" s="185">
        <v>0</v>
      </c>
      <c r="N9" s="185">
        <f t="shared" si="3"/>
        <v>542250</v>
      </c>
    </row>
    <row r="10" spans="1:14" s="182" customFormat="1" ht="15" customHeight="1">
      <c r="A10" s="180">
        <v>6</v>
      </c>
      <c r="B10" s="184" t="s">
        <v>683</v>
      </c>
      <c r="C10" s="185">
        <v>0</v>
      </c>
      <c r="D10" s="185">
        <v>0</v>
      </c>
      <c r="E10" s="185">
        <f t="shared" si="0"/>
        <v>0</v>
      </c>
      <c r="F10" s="185">
        <v>0</v>
      </c>
      <c r="G10" s="185">
        <v>0</v>
      </c>
      <c r="H10" s="185">
        <f t="shared" si="1"/>
        <v>0</v>
      </c>
      <c r="I10" s="185">
        <v>0</v>
      </c>
      <c r="J10" s="185">
        <v>0</v>
      </c>
      <c r="K10" s="185">
        <f t="shared" si="2"/>
        <v>0</v>
      </c>
      <c r="L10" s="185">
        <v>0</v>
      </c>
      <c r="M10" s="185">
        <v>0</v>
      </c>
      <c r="N10" s="185">
        <f t="shared" si="3"/>
        <v>0</v>
      </c>
    </row>
    <row r="11" spans="1:14" s="182" customFormat="1" ht="15" customHeight="1">
      <c r="A11" s="180">
        <v>7</v>
      </c>
      <c r="B11" s="184" t="s">
        <v>684</v>
      </c>
      <c r="C11" s="185">
        <v>30571265</v>
      </c>
      <c r="D11" s="185">
        <v>0</v>
      </c>
      <c r="E11" s="185">
        <f t="shared" si="0"/>
        <v>30571265</v>
      </c>
      <c r="F11" s="185">
        <v>0</v>
      </c>
      <c r="G11" s="185">
        <v>0</v>
      </c>
      <c r="H11" s="185">
        <f t="shared" si="1"/>
        <v>0</v>
      </c>
      <c r="I11" s="185">
        <v>0</v>
      </c>
      <c r="J11" s="185">
        <v>0</v>
      </c>
      <c r="K11" s="185">
        <f t="shared" si="2"/>
        <v>0</v>
      </c>
      <c r="L11" s="185">
        <v>0</v>
      </c>
      <c r="M11" s="185">
        <v>0</v>
      </c>
      <c r="N11" s="185">
        <f t="shared" si="3"/>
        <v>0</v>
      </c>
    </row>
    <row r="12" spans="1:14" s="182" customFormat="1" ht="15" customHeight="1">
      <c r="A12" s="180">
        <v>8</v>
      </c>
      <c r="B12" s="184" t="s">
        <v>685</v>
      </c>
      <c r="C12" s="185">
        <v>0</v>
      </c>
      <c r="D12" s="185">
        <v>0</v>
      </c>
      <c r="E12" s="185">
        <f t="shared" si="0"/>
        <v>0</v>
      </c>
      <c r="F12" s="185">
        <v>5918800</v>
      </c>
      <c r="G12" s="185">
        <v>0</v>
      </c>
      <c r="H12" s="185">
        <f t="shared" si="1"/>
        <v>5918800</v>
      </c>
      <c r="I12" s="185">
        <v>0</v>
      </c>
      <c r="J12" s="185">
        <v>0</v>
      </c>
      <c r="K12" s="185">
        <f t="shared" si="2"/>
        <v>0</v>
      </c>
      <c r="L12" s="185">
        <v>0</v>
      </c>
      <c r="M12" s="185">
        <v>0</v>
      </c>
      <c r="N12" s="185">
        <f t="shared" si="3"/>
        <v>0</v>
      </c>
    </row>
    <row r="13" spans="1:14" s="182" customFormat="1" ht="15" customHeight="1">
      <c r="A13" s="180">
        <v>9</v>
      </c>
      <c r="B13" s="184" t="s">
        <v>686</v>
      </c>
      <c r="C13" s="185">
        <v>0</v>
      </c>
      <c r="D13" s="185">
        <v>0</v>
      </c>
      <c r="E13" s="185">
        <f t="shared" si="0"/>
        <v>0</v>
      </c>
      <c r="F13" s="185">
        <v>0</v>
      </c>
      <c r="G13" s="185">
        <v>0</v>
      </c>
      <c r="H13" s="185">
        <f t="shared" si="1"/>
        <v>0</v>
      </c>
      <c r="I13" s="185">
        <v>2672</v>
      </c>
      <c r="J13" s="185">
        <v>0</v>
      </c>
      <c r="K13" s="185">
        <f t="shared" si="2"/>
        <v>2672</v>
      </c>
      <c r="L13" s="185">
        <v>11000</v>
      </c>
      <c r="M13" s="185">
        <v>0</v>
      </c>
      <c r="N13" s="185">
        <f t="shared" si="3"/>
        <v>11000</v>
      </c>
    </row>
    <row r="14" spans="1:14" s="182" customFormat="1" ht="15" customHeight="1">
      <c r="A14" s="180">
        <v>10</v>
      </c>
      <c r="B14" s="183" t="s">
        <v>687</v>
      </c>
      <c r="C14" s="186">
        <f>SUM(C7:C13)</f>
        <v>30571265</v>
      </c>
      <c r="D14" s="186">
        <f>SUM(D7:D13)</f>
        <v>0</v>
      </c>
      <c r="E14" s="186">
        <f>SUM(E7:E13)</f>
        <v>30571265</v>
      </c>
      <c r="F14" s="186">
        <f aca="true" t="shared" si="4" ref="F14:N14">SUM(F7:F13)</f>
        <v>6037442</v>
      </c>
      <c r="G14" s="186">
        <f t="shared" si="4"/>
        <v>0</v>
      </c>
      <c r="H14" s="186">
        <f t="shared" si="4"/>
        <v>6037442</v>
      </c>
      <c r="I14" s="186">
        <f t="shared" si="4"/>
        <v>690819</v>
      </c>
      <c r="J14" s="186">
        <f t="shared" si="4"/>
        <v>0</v>
      </c>
      <c r="K14" s="186">
        <f t="shared" si="4"/>
        <v>690819</v>
      </c>
      <c r="L14" s="187">
        <f t="shared" si="4"/>
        <v>1122650</v>
      </c>
      <c r="M14" s="186">
        <f t="shared" si="4"/>
        <v>0</v>
      </c>
      <c r="N14" s="187">
        <f t="shared" si="4"/>
        <v>1122650</v>
      </c>
    </row>
    <row r="15" spans="1:14" s="182" customFormat="1" ht="15" customHeight="1">
      <c r="A15" s="180">
        <v>11</v>
      </c>
      <c r="B15" s="183" t="s">
        <v>688</v>
      </c>
      <c r="C15" s="186">
        <v>0</v>
      </c>
      <c r="D15" s="186">
        <v>0</v>
      </c>
      <c r="E15" s="186">
        <f>C15-D15</f>
        <v>0</v>
      </c>
      <c r="F15" s="186">
        <v>6038188</v>
      </c>
      <c r="G15" s="186">
        <v>652857</v>
      </c>
      <c r="H15" s="186">
        <f>F15-G15</f>
        <v>5385331</v>
      </c>
      <c r="I15" s="186">
        <v>28560632</v>
      </c>
      <c r="J15" s="186">
        <v>6048545</v>
      </c>
      <c r="K15" s="186">
        <f>I15-J15</f>
        <v>22512087</v>
      </c>
      <c r="L15" s="186">
        <v>0</v>
      </c>
      <c r="M15" s="186">
        <v>0</v>
      </c>
      <c r="N15" s="186">
        <f>L15-M15</f>
        <v>0</v>
      </c>
    </row>
    <row r="16" spans="1:14" s="182" customFormat="1" ht="15" customHeight="1">
      <c r="A16" s="180">
        <v>12</v>
      </c>
      <c r="B16" s="183" t="s">
        <v>689</v>
      </c>
      <c r="C16" s="186">
        <v>48185265</v>
      </c>
      <c r="D16" s="186">
        <v>19712572</v>
      </c>
      <c r="E16" s="186">
        <f>C16-D16</f>
        <v>28472693</v>
      </c>
      <c r="F16" s="186">
        <v>11027531</v>
      </c>
      <c r="G16" s="186">
        <v>2775024</v>
      </c>
      <c r="H16" s="186">
        <f>F16-G16</f>
        <v>8252507</v>
      </c>
      <c r="I16" s="186">
        <v>7877342</v>
      </c>
      <c r="J16" s="186">
        <v>1648648</v>
      </c>
      <c r="K16" s="186">
        <f>I16-J16</f>
        <v>6228694</v>
      </c>
      <c r="L16" s="188">
        <v>1444340</v>
      </c>
      <c r="M16" s="188">
        <v>79680</v>
      </c>
      <c r="N16" s="186">
        <f>L16-M16</f>
        <v>1364660</v>
      </c>
    </row>
    <row r="17" spans="1:14" s="182" customFormat="1" ht="15" customHeight="1">
      <c r="A17" s="180">
        <v>13</v>
      </c>
      <c r="B17" s="183" t="s">
        <v>690</v>
      </c>
      <c r="C17" s="186">
        <v>0</v>
      </c>
      <c r="D17" s="186">
        <v>0</v>
      </c>
      <c r="E17" s="186">
        <f>C17-D17</f>
        <v>0</v>
      </c>
      <c r="F17" s="186">
        <v>0</v>
      </c>
      <c r="G17" s="186">
        <v>0</v>
      </c>
      <c r="H17" s="186">
        <f>F17-G17</f>
        <v>0</v>
      </c>
      <c r="I17" s="186">
        <v>775</v>
      </c>
      <c r="J17" s="186">
        <v>775</v>
      </c>
      <c r="K17" s="186">
        <f>I17-J17</f>
        <v>0</v>
      </c>
      <c r="L17" s="186">
        <v>0</v>
      </c>
      <c r="M17" s="186">
        <v>0</v>
      </c>
      <c r="N17" s="186">
        <f>L17-M17</f>
        <v>0</v>
      </c>
    </row>
    <row r="18" spans="1:14" s="182" customFormat="1" ht="15" customHeight="1">
      <c r="A18" s="180">
        <v>14</v>
      </c>
      <c r="B18" s="189" t="s">
        <v>691</v>
      </c>
      <c r="C18" s="190">
        <f>SUM(C14:C17)</f>
        <v>78756530</v>
      </c>
      <c r="D18" s="190">
        <f>SUM(D14:D17)</f>
        <v>19712572</v>
      </c>
      <c r="E18" s="190">
        <f>SUM(E14:E17)</f>
        <v>59043958</v>
      </c>
      <c r="F18" s="190">
        <f aca="true" t="shared" si="5" ref="F18:N18">SUM(F14:F17)</f>
        <v>23103161</v>
      </c>
      <c r="G18" s="190">
        <f t="shared" si="5"/>
        <v>3427881</v>
      </c>
      <c r="H18" s="190">
        <f t="shared" si="5"/>
        <v>19675280</v>
      </c>
      <c r="I18" s="190">
        <f t="shared" si="5"/>
        <v>37129568</v>
      </c>
      <c r="J18" s="190">
        <f t="shared" si="5"/>
        <v>7697968</v>
      </c>
      <c r="K18" s="190">
        <f t="shared" si="5"/>
        <v>29431600</v>
      </c>
      <c r="L18" s="190">
        <f t="shared" si="5"/>
        <v>2566990</v>
      </c>
      <c r="M18" s="190">
        <f t="shared" si="5"/>
        <v>79680</v>
      </c>
      <c r="N18" s="190">
        <f t="shared" si="5"/>
        <v>2487310</v>
      </c>
    </row>
    <row r="19" spans="1:14" s="182" customFormat="1" ht="15" customHeight="1">
      <c r="A19" s="180">
        <v>15</v>
      </c>
      <c r="B19" s="184" t="s">
        <v>692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5">
        <v>0</v>
      </c>
      <c r="M19" s="185">
        <v>0</v>
      </c>
      <c r="N19" s="184">
        <f>L19-M19</f>
        <v>0</v>
      </c>
    </row>
    <row r="20" spans="1:14" s="182" customFormat="1" ht="15" customHeight="1">
      <c r="A20" s="180">
        <v>16</v>
      </c>
      <c r="B20" s="184" t="s">
        <v>693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5">
        <v>335166</v>
      </c>
      <c r="M20" s="185">
        <v>335166</v>
      </c>
      <c r="N20" s="184">
        <f>L20-M20</f>
        <v>0</v>
      </c>
    </row>
    <row r="21" spans="1:14" s="182" customFormat="1" ht="15" customHeight="1">
      <c r="A21" s="180">
        <v>17</v>
      </c>
      <c r="B21" s="184" t="s">
        <v>694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f>I21-J21</f>
        <v>0</v>
      </c>
      <c r="L21" s="185">
        <v>612345</v>
      </c>
      <c r="M21" s="185">
        <v>410526</v>
      </c>
      <c r="N21" s="185">
        <f>L21-M21</f>
        <v>201819</v>
      </c>
    </row>
    <row r="22" spans="1:14" s="182" customFormat="1" ht="15" customHeight="1">
      <c r="A22" s="180">
        <v>18</v>
      </c>
      <c r="B22" s="184" t="s">
        <v>695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58196</v>
      </c>
      <c r="J22" s="184">
        <v>58196</v>
      </c>
      <c r="K22" s="184">
        <v>0</v>
      </c>
      <c r="L22" s="185">
        <v>5965116</v>
      </c>
      <c r="M22" s="185">
        <v>5965116</v>
      </c>
      <c r="N22" s="184">
        <v>0</v>
      </c>
    </row>
    <row r="23" spans="1:14" s="182" customFormat="1" ht="15" customHeight="1">
      <c r="A23" s="180">
        <v>19</v>
      </c>
      <c r="B23" s="189" t="s">
        <v>696</v>
      </c>
      <c r="C23" s="189">
        <f>SUM(C19:C22)</f>
        <v>0</v>
      </c>
      <c r="D23" s="189">
        <f>SUM(D19:D22)</f>
        <v>0</v>
      </c>
      <c r="E23" s="189">
        <f>SUM(E19:E22)</f>
        <v>0</v>
      </c>
      <c r="F23" s="189">
        <f aca="true" t="shared" si="6" ref="F23:K23">SUM(F19:F22)</f>
        <v>0</v>
      </c>
      <c r="G23" s="189">
        <f t="shared" si="6"/>
        <v>0</v>
      </c>
      <c r="H23" s="189">
        <f t="shared" si="6"/>
        <v>0</v>
      </c>
      <c r="I23" s="189">
        <f t="shared" si="6"/>
        <v>58196</v>
      </c>
      <c r="J23" s="189">
        <f t="shared" si="6"/>
        <v>58196</v>
      </c>
      <c r="K23" s="189">
        <f t="shared" si="6"/>
        <v>0</v>
      </c>
      <c r="L23" s="190">
        <f>SUM(L19:L22)</f>
        <v>6912627</v>
      </c>
      <c r="M23" s="190">
        <f>SUM(M19:M22)</f>
        <v>6710808</v>
      </c>
      <c r="N23" s="190">
        <f>SUM(N19:N22)</f>
        <v>201819</v>
      </c>
    </row>
    <row r="24" spans="1:14" s="182" customFormat="1" ht="15" customHeight="1">
      <c r="A24" s="180">
        <v>20</v>
      </c>
      <c r="B24" s="184" t="s">
        <v>697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91">
        <v>0</v>
      </c>
      <c r="M24" s="185">
        <v>0</v>
      </c>
      <c r="N24" s="185">
        <f>L24-M24</f>
        <v>0</v>
      </c>
    </row>
    <row r="25" spans="1:14" s="182" customFormat="1" ht="15" customHeight="1">
      <c r="A25" s="180">
        <v>21</v>
      </c>
      <c r="B25" s="184" t="s">
        <v>698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294</v>
      </c>
      <c r="J25" s="184">
        <v>294</v>
      </c>
      <c r="K25" s="184">
        <v>0</v>
      </c>
      <c r="L25" s="191">
        <v>51416</v>
      </c>
      <c r="M25" s="185">
        <v>51416</v>
      </c>
      <c r="N25" s="185">
        <f>L25-M25</f>
        <v>0</v>
      </c>
    </row>
    <row r="26" spans="1:14" s="182" customFormat="1" ht="15" customHeight="1">
      <c r="A26" s="180">
        <v>22</v>
      </c>
      <c r="B26" s="189" t="s">
        <v>699</v>
      </c>
      <c r="C26" s="189">
        <f aca="true" t="shared" si="7" ref="C26:H26">C24</f>
        <v>0</v>
      </c>
      <c r="D26" s="189">
        <f t="shared" si="7"/>
        <v>0</v>
      </c>
      <c r="E26" s="189">
        <f t="shared" si="7"/>
        <v>0</v>
      </c>
      <c r="F26" s="189">
        <f t="shared" si="7"/>
        <v>0</v>
      </c>
      <c r="G26" s="189">
        <f t="shared" si="7"/>
        <v>0</v>
      </c>
      <c r="H26" s="189">
        <f t="shared" si="7"/>
        <v>0</v>
      </c>
      <c r="I26" s="189">
        <f aca="true" t="shared" si="8" ref="I26:N26">SUM(I24:I25)</f>
        <v>294</v>
      </c>
      <c r="J26" s="189">
        <f t="shared" si="8"/>
        <v>294</v>
      </c>
      <c r="K26" s="189">
        <f t="shared" si="8"/>
        <v>0</v>
      </c>
      <c r="L26" s="192">
        <f t="shared" si="8"/>
        <v>51416</v>
      </c>
      <c r="M26" s="190">
        <f t="shared" si="8"/>
        <v>51416</v>
      </c>
      <c r="N26" s="190">
        <f t="shared" si="8"/>
        <v>0</v>
      </c>
    </row>
    <row r="27" spans="1:14" s="182" customFormat="1" ht="15" customHeight="1">
      <c r="A27" s="180">
        <v>23</v>
      </c>
      <c r="B27" s="183" t="s">
        <v>700</v>
      </c>
      <c r="C27" s="183"/>
      <c r="D27" s="183"/>
      <c r="E27" s="183"/>
      <c r="F27" s="184"/>
      <c r="G27" s="184"/>
      <c r="H27" s="184"/>
      <c r="I27" s="184"/>
      <c r="J27" s="184"/>
      <c r="K27" s="184"/>
      <c r="L27" s="184"/>
      <c r="M27" s="184"/>
      <c r="N27" s="184"/>
    </row>
    <row r="28" spans="1:14" s="182" customFormat="1" ht="15" customHeight="1">
      <c r="A28" s="180">
        <v>24</v>
      </c>
      <c r="B28" s="184" t="s">
        <v>701</v>
      </c>
      <c r="C28" s="184">
        <v>0</v>
      </c>
      <c r="D28" s="184">
        <v>0</v>
      </c>
      <c r="E28" s="184">
        <f>C28-D28</f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f>I28-J28</f>
        <v>0</v>
      </c>
      <c r="L28" s="184">
        <v>0</v>
      </c>
      <c r="M28" s="184">
        <v>0</v>
      </c>
      <c r="N28" s="184">
        <v>0</v>
      </c>
    </row>
    <row r="29" spans="1:14" s="182" customFormat="1" ht="15" customHeight="1">
      <c r="A29" s="180">
        <v>25</v>
      </c>
      <c r="B29" s="184" t="s">
        <v>702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f>I29-J29</f>
        <v>0</v>
      </c>
      <c r="L29" s="184">
        <v>0</v>
      </c>
      <c r="M29" s="184">
        <v>0</v>
      </c>
      <c r="N29" s="184">
        <f>L29-M29</f>
        <v>0</v>
      </c>
    </row>
    <row r="30" spans="1:14" s="182" customFormat="1" ht="15" customHeight="1">
      <c r="A30" s="180">
        <v>26</v>
      </c>
      <c r="B30" s="189" t="s">
        <v>703</v>
      </c>
      <c r="C30" s="189">
        <f aca="true" t="shared" si="9" ref="C30:N30">SUM(C28:C29)</f>
        <v>0</v>
      </c>
      <c r="D30" s="189">
        <f t="shared" si="9"/>
        <v>0</v>
      </c>
      <c r="E30" s="189">
        <f t="shared" si="9"/>
        <v>0</v>
      </c>
      <c r="F30" s="189">
        <f t="shared" si="9"/>
        <v>0</v>
      </c>
      <c r="G30" s="189">
        <f t="shared" si="9"/>
        <v>0</v>
      </c>
      <c r="H30" s="189">
        <f t="shared" si="9"/>
        <v>0</v>
      </c>
      <c r="I30" s="189">
        <f t="shared" si="9"/>
        <v>0</v>
      </c>
      <c r="J30" s="189">
        <f t="shared" si="9"/>
        <v>0</v>
      </c>
      <c r="K30" s="189">
        <f t="shared" si="9"/>
        <v>0</v>
      </c>
      <c r="L30" s="189">
        <f t="shared" si="9"/>
        <v>0</v>
      </c>
      <c r="M30" s="189">
        <f t="shared" si="9"/>
        <v>0</v>
      </c>
      <c r="N30" s="189">
        <f t="shared" si="9"/>
        <v>0</v>
      </c>
    </row>
    <row r="31" spans="1:16" s="182" customFormat="1" ht="15" customHeight="1">
      <c r="A31" s="180">
        <v>27</v>
      </c>
      <c r="B31" s="189" t="s">
        <v>704</v>
      </c>
      <c r="C31" s="190">
        <f aca="true" t="shared" si="10" ref="C31:N31">C18+C23+C26+C30</f>
        <v>78756530</v>
      </c>
      <c r="D31" s="190">
        <f t="shared" si="10"/>
        <v>19712572</v>
      </c>
      <c r="E31" s="190">
        <f t="shared" si="10"/>
        <v>59043958</v>
      </c>
      <c r="F31" s="190">
        <f t="shared" si="10"/>
        <v>23103161</v>
      </c>
      <c r="G31" s="190">
        <f t="shared" si="10"/>
        <v>3427881</v>
      </c>
      <c r="H31" s="190">
        <f t="shared" si="10"/>
        <v>19675280</v>
      </c>
      <c r="I31" s="190">
        <f t="shared" si="10"/>
        <v>37188058</v>
      </c>
      <c r="J31" s="190">
        <f t="shared" si="10"/>
        <v>7756458</v>
      </c>
      <c r="K31" s="190">
        <f t="shared" si="10"/>
        <v>29431600</v>
      </c>
      <c r="L31" s="192">
        <f t="shared" si="10"/>
        <v>9531033</v>
      </c>
      <c r="M31" s="192">
        <f t="shared" si="10"/>
        <v>6841904</v>
      </c>
      <c r="N31" s="192">
        <f t="shared" si="10"/>
        <v>2689129</v>
      </c>
      <c r="P31" s="193"/>
    </row>
    <row r="32" spans="1:14" ht="12.75">
      <c r="A32" s="180">
        <v>28</v>
      </c>
      <c r="B32" s="194" t="s">
        <v>705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</row>
    <row r="33" spans="1:14" s="182" customFormat="1" ht="12">
      <c r="A33" s="180">
        <v>29</v>
      </c>
      <c r="B33" s="184" t="s">
        <v>680</v>
      </c>
      <c r="C33" s="184"/>
      <c r="D33" s="184"/>
      <c r="E33" s="184"/>
      <c r="F33" s="185">
        <v>188075</v>
      </c>
      <c r="G33" s="185">
        <v>0</v>
      </c>
      <c r="H33" s="185">
        <v>188075</v>
      </c>
      <c r="I33" s="184"/>
      <c r="J33" s="184"/>
      <c r="K33" s="184"/>
      <c r="L33" s="184"/>
      <c r="M33" s="184"/>
      <c r="N33" s="184"/>
    </row>
    <row r="34" spans="1:14" s="182" customFormat="1" ht="12">
      <c r="A34" s="180">
        <v>30</v>
      </c>
      <c r="B34" s="183" t="s">
        <v>688</v>
      </c>
      <c r="C34" s="184"/>
      <c r="D34" s="184"/>
      <c r="E34" s="184"/>
      <c r="F34" s="185">
        <v>3269425</v>
      </c>
      <c r="G34" s="185">
        <v>0</v>
      </c>
      <c r="H34" s="185">
        <v>3269425</v>
      </c>
      <c r="I34" s="184"/>
      <c r="J34" s="184"/>
      <c r="K34" s="184"/>
      <c r="L34" s="184"/>
      <c r="M34" s="184"/>
      <c r="N34" s="184"/>
    </row>
    <row r="35" spans="1:14" s="200" customFormat="1" ht="24">
      <c r="A35" s="180">
        <v>31</v>
      </c>
      <c r="B35" s="197" t="s">
        <v>706</v>
      </c>
      <c r="C35" s="198">
        <f>SUM(C33:C34)</f>
        <v>0</v>
      </c>
      <c r="D35" s="198">
        <f>SUM(D33:D34)</f>
        <v>0</v>
      </c>
      <c r="E35" s="198">
        <f>SUM(E33:E34)</f>
        <v>0</v>
      </c>
      <c r="F35" s="199">
        <f>SUM(F33:F34)</f>
        <v>3457500</v>
      </c>
      <c r="G35" s="199">
        <f aca="true" t="shared" si="11" ref="G35:N35">SUM(G33:G34)</f>
        <v>0</v>
      </c>
      <c r="H35" s="199">
        <f t="shared" si="11"/>
        <v>3457500</v>
      </c>
      <c r="I35" s="198">
        <f t="shared" si="11"/>
        <v>0</v>
      </c>
      <c r="J35" s="198">
        <f t="shared" si="11"/>
        <v>0</v>
      </c>
      <c r="K35" s="198">
        <f t="shared" si="11"/>
        <v>0</v>
      </c>
      <c r="L35" s="198">
        <f t="shared" si="11"/>
        <v>0</v>
      </c>
      <c r="M35" s="198">
        <f t="shared" si="11"/>
        <v>0</v>
      </c>
      <c r="N35" s="198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2018-05-09T10:01:40Z</cp:lastPrinted>
  <dcterms:created xsi:type="dcterms:W3CDTF">2011-02-02T09:24:37Z</dcterms:created>
  <dcterms:modified xsi:type="dcterms:W3CDTF">2018-05-09T10:01:45Z</dcterms:modified>
  <cp:category/>
  <cp:version/>
  <cp:contentType/>
  <cp:contentStatus/>
</cp:coreProperties>
</file>