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5" activeTab="6"/>
  </bookViews>
  <sheets>
    <sheet name="Munka1" sheetId="1" r:id="rId1"/>
    <sheet name="Mód.12.31." sheetId="2" r:id="rId2"/>
    <sheet name="Mód.11..." sheetId="3" r:id="rId3"/>
    <sheet name="Mód.08. ..." sheetId="4" r:id="rId4"/>
    <sheet name="PM.05.19." sheetId="5" r:id="rId5"/>
    <sheet name="PM. 04.01." sheetId="6" r:id="rId6"/>
    <sheet name="Összesen" sheetId="7" r:id="rId7"/>
    <sheet name="Felh" sheetId="8" r:id="rId8"/>
    <sheet name="Adósságot kel.köt." sheetId="9" r:id="rId9"/>
    <sheet name="EU" sheetId="10" r:id="rId10"/>
    <sheet name="Egyensúly 2012-2014. " sheetId="11" r:id="rId11"/>
    <sheet name="utem" sheetId="12" r:id="rId12"/>
    <sheet name="tobbeves" sheetId="13" r:id="rId13"/>
    <sheet name="közvetett támog" sheetId="14" r:id="rId14"/>
    <sheet name="Adósságot kel.köt. (2)" sheetId="15" r:id="rId15"/>
    <sheet name="Bevételek" sheetId="16" r:id="rId16"/>
    <sheet name="Kiadás" sheetId="17" r:id="rId17"/>
    <sheet name="COFOG" sheetId="18" r:id="rId18"/>
    <sheet name="Határozat" sheetId="19" r:id="rId19"/>
    <sheet name="Határozat (2)" sheetId="20" state="hidden" r:id="rId20"/>
  </sheets>
  <definedNames>
    <definedName name="_xlnm.Print_Titles" localSheetId="14">'Adósságot kel.köt. (2)'!$1:$9</definedName>
    <definedName name="_xlnm.Print_Titles" localSheetId="15">'Bevételek'!$1:$4</definedName>
    <definedName name="_xlnm.Print_Titles" localSheetId="17">'COFOG'!$1:$5</definedName>
    <definedName name="_xlnm.Print_Titles" localSheetId="10">'Egyensúly 2012-2014. '!$1:$2</definedName>
    <definedName name="_xlnm.Print_Titles" localSheetId="7">'Felh'!$1:$6</definedName>
    <definedName name="_xlnm.Print_Titles" localSheetId="16">'Kiadás'!$1:$4</definedName>
    <definedName name="_xlnm.Print_Titles" localSheetId="13">'közvetett támog'!$1:$3</definedName>
    <definedName name="_xlnm.Print_Titles" localSheetId="6">'Összesen'!$1:$4</definedName>
  </definedNames>
  <calcPr fullCalcOnLoad="1"/>
</workbook>
</file>

<file path=xl/comments16.xml><?xml version="1.0" encoding="utf-8"?>
<comments xmlns="http://schemas.openxmlformats.org/spreadsheetml/2006/main">
  <authors>
    <author>Livi</author>
  </authors>
  <commentList>
    <comment ref="A2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7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<sst xmlns="http://schemas.openxmlformats.org/spreadsheetml/2006/main" count="1243" uniqueCount="674">
  <si>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</si>
  <si>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</si>
  <si>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</si>
  <si>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</si>
  <si>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</si>
  <si>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</si>
  <si>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</si>
  <si>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</si>
  <si>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</si>
  <si>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</si>
  <si>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</si>
  <si>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</si>
  <si>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</si>
  <si>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</si>
  <si>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</si>
  <si>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</si>
  <si>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</si>
  <si>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</si>
  <si>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</si>
  <si>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</si>
  <si>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</si>
  <si>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</si>
  <si>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</si>
  <si>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</si>
  <si>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</si>
  <si>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</si>
  <si>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</si>
  <si>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</si>
  <si>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</si>
  <si>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</si>
  <si>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</si>
  <si>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</si>
  <si>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</si>
  <si>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</si>
  <si>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</si>
  <si>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</si>
  <si>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</si>
  <si>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</si>
  <si>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</si>
  <si>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</si>
  <si>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</si>
  <si>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</si>
  <si>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</si>
  <si>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</si>
  <si>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</si>
  <si>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</si>
  <si>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</si>
  <si>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</si>
  <si>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</si>
  <si>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</si>
  <si>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</si>
  <si>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</si>
  <si>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</si>
  <si>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</si>
  <si>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</si>
  <si>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</si>
  <si>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</si>
  <si>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</si>
  <si>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</si>
  <si>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</si>
  <si>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</si>
  <si>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</si>
  <si>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</si>
  <si>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</si>
  <si>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</si>
  <si>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</si>
  <si>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</si>
  <si>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</si>
  <si>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</si>
  <si>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</si>
  <si>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</si>
  <si>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</si>
  <si>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</si>
  <si>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</si>
  <si>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</si>
  <si>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</si>
  <si>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</si>
  <si>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</si>
  <si>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</si>
  <si>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</si>
  <si>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</si>
  <si>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</si>
  <si>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</si>
  <si>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</si>
  <si>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</si>
  <si>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</si>
  <si>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</si>
  <si>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</si>
  <si>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</si>
  <si>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</si>
  <si>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</si>
  <si>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</si>
  <si>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</si>
  <si>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</si>
  <si>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</si>
  <si>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</si>
  <si>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</si>
  <si>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</si>
  <si>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</si>
  <si>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</si>
  <si>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</si>
  <si>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</si>
  <si>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</si>
  <si>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</si>
  <si>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</si>
  <si>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</si>
  <si>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</si>
  <si>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</si>
  <si>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</si>
  <si>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</si>
  <si>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</si>
  <si>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</si>
  <si>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</si>
  <si>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</si>
  <si>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</si>
  <si>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</si>
  <si>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</si>
  <si>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</si>
  <si>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</si>
  <si>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</si>
  <si>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</si>
  <si>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</si>
  <si>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</si>
  <si>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</si>
  <si>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</si>
  <si>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</si>
  <si>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</si>
  <si>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</si>
  <si>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</si>
  <si>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</si>
  <si>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</si>
  <si>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</si>
  <si>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</si>
  <si>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</si>
  <si>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</si>
  <si>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</si>
  <si>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</si>
  <si>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</si>
  <si>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</si>
  <si>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</si>
  <si>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</si>
  <si>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</si>
  <si>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</si>
  <si>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</si>
  <si>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</si>
  <si>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</si>
  <si>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</si>
  <si>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</si>
  <si>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</si>
  <si>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</si>
  <si>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</si>
  <si>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</si>
  <si>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</si>
  <si>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</si>
  <si>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</si>
  <si>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</si>
  <si>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</si>
  <si>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</si>
  <si>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</si>
  <si>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</si>
  <si>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</si>
  <si>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</si>
  <si>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</si>
  <si>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</si>
  <si>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</si>
  <si>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</si>
  <si>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</si>
  <si>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</si>
  <si>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</si>
  <si>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</si>
  <si>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</si>
  <si>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</si>
  <si>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</si>
  <si>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</si>
  <si>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</si>
  <si>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</si>
  <si>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</si>
  <si>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</si>
  <si>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</si>
  <si>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</si>
  <si>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</si>
  <si>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</si>
  <si>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</si>
  <si>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</si>
  <si>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</si>
  <si>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</si>
  <si>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</si>
  <si>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</si>
  <si>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</si>
  <si>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</si>
  <si>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</si>
  <si>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</si>
  <si>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</si>
  <si>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</si>
  <si>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</si>
  <si>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</si>
  <si>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</si>
  <si>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</si>
  <si>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</si>
  <si>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</si>
  <si>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</si>
  <si>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</si>
  <si>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</si>
  <si>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</si>
  <si>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</si>
  <si>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</si>
  <si>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</si>
  <si>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</si>
  <si>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</si>
  <si>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</si>
  <si>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</si>
  <si>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</si>
  <si>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</si>
  <si>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</si>
  <si>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</si>
  <si>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</si>
  <si>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</si>
  <si>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</si>
  <si>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</si>
  <si>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</si>
  <si>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</si>
  <si>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</si>
  <si>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</si>
  <si>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</si>
  <si>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</si>
  <si>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</si>
  <si>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</si>
  <si>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</si>
  <si>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</si>
  <si>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</si>
  <si>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</si>
  <si>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</si>
  <si>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</si>
  <si>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</si>
  <si>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</si>
  <si>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</si>
  <si>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</si>
  <si>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</si>
  <si>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</si>
  <si>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</si>
  <si>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</si>
  <si>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</si>
  <si>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</si>
  <si>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</si>
  <si>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</si>
  <si>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</si>
  <si>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</si>
  <si>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</si>
  <si>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</si>
  <si>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</si>
  <si>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</si>
  <si>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</si>
  <si>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</si>
  <si>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</si>
  <si>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</si>
  <si>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</si>
  <si>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</si>
  <si>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</si>
  <si>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</si>
  <si>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</si>
  <si>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</si>
  <si>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</si>
  <si>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</si>
  <si>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</si>
  <si>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</si>
  <si>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</si>
  <si>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</si>
  <si>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</si>
  <si>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</si>
  <si>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</si>
  <si>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</si>
  <si>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</si>
  <si>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</si>
  <si>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</si>
  <si>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</si>
  <si>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</si>
  <si>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</si>
  <si>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</si>
  <si>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</si>
  <si>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</si>
  <si>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</si>
  <si>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</si>
  <si>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</si>
  <si>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</si>
  <si>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</si>
  <si>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</si>
  <si>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</si>
  <si>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</si>
  <si>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</si>
  <si>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</si>
  <si>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</si>
  <si>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</si>
  <si>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</si>
  <si>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</si>
  <si>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</si>
  <si>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</si>
  <si>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</si>
  <si>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</si>
  <si>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</si>
  <si>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</si>
  <si>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</si>
  <si>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</si>
  <si>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</si>
  <si>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</si>
  <si>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</si>
  <si>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</si>
  <si>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</si>
  <si>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</si>
  <si>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</si>
  <si>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</si>
  <si>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</si>
  <si>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</si>
  <si>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</si>
  <si>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</si>
  <si>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</si>
  <si>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</si>
  <si>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</si>
  <si>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</si>
  <si>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</si>
  <si>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</si>
  <si>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</si>
  <si>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</si>
  <si>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</si>
  <si>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</si>
  <si>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</si>
  <si>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</si>
  <si>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</si>
  <si>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</si>
  <si>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</si>
  <si>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</si>
  <si>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</si>
  <si>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</si>
  <si>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</si>
  <si>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</si>
  <si>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</si>
  <si>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</si>
  <si>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</si>
  <si>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</si>
  <si>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</si>
  <si>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</si>
  <si>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</si>
  <si>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</si>
  <si>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</si>
  <si>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</si>
  <si>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</si>
  <si>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</si>
  <si>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</si>
  <si>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</si>
  <si>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</si>
  <si>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</si>
  <si>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</si>
  <si>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</si>
  <si>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</si>
  <si>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</si>
  <si>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</si>
  <si>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</si>
  <si>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</si>
  <si>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</si>
  <si>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</si>
  <si>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</si>
  <si>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</si>
  <si>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</si>
  <si>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</si>
  <si>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</si>
  <si>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</si>
  <si>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</si>
  <si>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</si>
  <si>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</si>
  <si>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</si>
  <si>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</si>
  <si>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</si>
  <si>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</si>
  <si>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</si>
  <si>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</si>
  <si>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</si>
  <si>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</si>
  <si>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</si>
  <si>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</si>
  <si>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</si>
  <si>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</si>
  <si>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</si>
  <si>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</si>
  <si>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</si>
  <si>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</si>
  <si>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</si>
  <si>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</si>
  <si>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</si>
  <si>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</si>
  <si>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</si>
  <si>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</si>
  <si>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</si>
  <si>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</si>
  <si>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</si>
  <si>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</si>
  <si>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</si>
  <si>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</si>
  <si>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</si>
  <si>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</si>
  <si>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</si>
  <si>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</si>
  <si>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</si>
  <si>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</si>
  <si>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</si>
  <si>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</si>
  <si>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</si>
  <si>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</si>
  <si>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</si>
  <si>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</si>
  <si>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</si>
  <si>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</si>
  <si>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</si>
  <si>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</si>
  <si>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</si>
  <si>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</si>
  <si>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</si>
  <si>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</si>
  <si>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</si>
  <si>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</si>
  <si>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</si>
  <si>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</si>
  <si>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</si>
  <si>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</si>
  <si>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</si>
  <si>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</si>
  <si>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</si>
  <si>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</si>
  <si>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</si>
  <si>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</si>
  <si>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</si>
  <si>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</si>
  <si>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</si>
  <si>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</si>
  <si>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</si>
  <si>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</si>
  <si>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</si>
  <si>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</si>
  <si>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</si>
  <si>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</si>
  <si>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</si>
  <si>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</si>
  <si>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</si>
  <si>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</si>
  <si>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</si>
  <si>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</si>
  <si>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</si>
  <si>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</si>
  <si>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</si>
  <si>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</si>
  <si>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</si>
  <si>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</si>
  <si>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</si>
  <si>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</si>
  <si>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</si>
  <si>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</si>
  <si>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</si>
  <si>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</si>
  <si>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</si>
  <si>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</si>
  <si>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</si>
  <si>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</si>
  <si>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</si>
  <si>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</si>
  <si>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</si>
  <si>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</si>
  <si>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</si>
  <si>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</si>
  <si>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</si>
  <si>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</si>
  <si>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</si>
  <si>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</si>
  <si>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</si>
  <si>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</si>
  <si>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</si>
  <si>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</si>
  <si>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</si>
  <si>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</si>
  <si>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</si>
  <si>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</si>
  <si>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</si>
  <si>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</si>
  <si>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</si>
  <si>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</si>
  <si>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</si>
  <si>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</si>
  <si>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</si>
  <si>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</si>
  <si>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</si>
  <si>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</si>
  <si>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</si>
  <si>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</si>
  <si>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</si>
  <si>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</si>
  <si>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</si>
  <si>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</si>
  <si>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</si>
  <si>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</si>
  <si>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</si>
  <si>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</si>
  <si>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</si>
  <si>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</si>
  <si>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</si>
  <si>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</si>
  <si>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</si>
  <si>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</si>
  <si>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</si>
  <si>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2016. december 31.</t>
    </r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</si>
  <si>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</si>
  <si>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</si>
  <si>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</si>
  <si>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</si>
  <si>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</si>
  <si>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 xml:space="preserve">2014. Tény </t>
  </si>
  <si>
    <t>2015. várható tény</t>
  </si>
  <si>
    <t>2016. terv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</si>
  <si>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</si>
  <si>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</si>
  <si>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</si>
  <si>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</si>
  <si>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</si>
  <si>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</si>
  <si>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</si>
  <si>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</si>
  <si>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</si>
  <si>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</si>
  <si>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</si>
  <si>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</si>
  <si>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</si>
  <si>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</si>
  <si>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</si>
  <si>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</si>
  <si>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</si>
  <si>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</si>
  <si>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</si>
  <si>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</si>
  <si>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</si>
  <si>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</si>
  <si>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Önkormányzatnak átadás rotációs gép vásárlására</t>
  </si>
  <si>
    <t>SZIJÁRTÓHÁZA KÖZSÉG ÖNKORMÁNYZATA 2016. ÉVI KÖLTSÉGVETÉSÉNEK</t>
  </si>
  <si>
    <t xml:space="preserve"> - Fűnyíró</t>
  </si>
  <si>
    <t xml:space="preserve"> Reprezentáció</t>
  </si>
  <si>
    <t xml:space="preserve"> személyhez nem köthető repr.</t>
  </si>
  <si>
    <t xml:space="preserve">SZIJÁRTÓHÁZA KÖZSÉG ÖNKORMÁNYZATA </t>
  </si>
  <si>
    <r>
      <t xml:space="preserve">Szijártóháza Község Önkormányzata 2016. évi közvetett támogatásai </t>
    </r>
    <r>
      <rPr>
        <i/>
        <sz val="12"/>
        <rFont val="Times New Roman"/>
        <family val="1"/>
      </rPr>
      <t>(adatok Ft-ban)</t>
    </r>
  </si>
  <si>
    <r>
      <t xml:space="preserve">SZIJÁRTÓHÁZA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</si>
  <si>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SZIJÁRTÓHÁZA KÖZSÉG ÖNKORMÁNYZATA 2016. ÉVI ELŐIRÁNYZAT-FELHASZNÁLÁSI TERVE </t>
    </r>
    <r>
      <rPr>
        <i/>
        <sz val="11"/>
        <rFont val="Times New Roman"/>
        <family val="1"/>
      </rPr>
      <t>(adatok Ft-ban)</t>
    </r>
  </si>
  <si>
    <t>SZIJÁRTÓHÁZA KÖZSÉG ÖNKORMÁNYZATA 2014-2016. ÉVI MŰKÖDÉSI ÉS FELHALMOZÁSI</t>
  </si>
  <si>
    <t>SZIJÁRTÓHÁZA KÖZSÉG ÖNKORMÁNYZATA ÁLTAL VAGY HOZZÁJÁRULÁSÁVAL</t>
  </si>
  <si>
    <r>
      <t>SZIJÁRTÓHÁZA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</si>
  <si>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Szijártóháza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2016.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</si>
  <si>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Bán Lajos polgármester</t>
    </r>
  </si>
  <si>
    <t>(: Bán Lajos :)</t>
  </si>
  <si>
    <t>Szijártóháza Község Önkormányzata Képviselő-testületének  10/2016.(II.16.) határozata az önkormányzat saját bevételeinek és adósságot keletkeztető ügyleteiből eredő fizetési kötelezettségeinek a költségvetési évet követő három évre várható összegének megállapításáról</t>
  </si>
  <si>
    <t>- Szennyvízkezelés megoldása</t>
  </si>
  <si>
    <t>Polgármesteri hatáskörben történt módosítás</t>
  </si>
  <si>
    <t xml:space="preserve">adatok Ft-ban </t>
  </si>
  <si>
    <t>Bevétel:</t>
  </si>
  <si>
    <t xml:space="preserve">Működési célú átvett pénzeszköz vállalkozástól </t>
  </si>
  <si>
    <t xml:space="preserve">Vízmű Zrt. Haszn. Díj visszaut.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</si>
  <si>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</si>
  <si>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</si>
  <si>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</si>
  <si>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</si>
  <si>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</si>
  <si>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Önkormányzati vagyonnal gazd.</t>
  </si>
  <si>
    <t>Beruházás:</t>
  </si>
  <si>
    <t>Dologi kiadás</t>
  </si>
  <si>
    <t>Egyéb t. e. útjelz.tábla</t>
  </si>
  <si>
    <t>Dologi kiadás ÁFA</t>
  </si>
  <si>
    <t>Egyéb t. e. útjelz.tábla ÁFA</t>
  </si>
  <si>
    <t xml:space="preserve">Működési célú pénzeszk. Átad. </t>
  </si>
  <si>
    <t xml:space="preserve"> A helyi önk. előző évi elsz.szárm. kiad.</t>
  </si>
  <si>
    <t>Kp. Költségvetési sz.(BURSA)</t>
  </si>
  <si>
    <t>Felhalm. Célú pénze. Átad.</t>
  </si>
  <si>
    <t>Tartalék</t>
  </si>
  <si>
    <t xml:space="preserve"> - OMSZ alapítvány</t>
  </si>
  <si>
    <t>Rédics, 2016. március 30.</t>
  </si>
  <si>
    <t>Éves keretösszegből kiadási előirányzatok közötti átcsop.:</t>
  </si>
  <si>
    <t>Felhasznált:</t>
  </si>
  <si>
    <t>Maradt:</t>
  </si>
  <si>
    <t>Szijártóháza Község Önkormányzata</t>
  </si>
  <si>
    <t>(:Bán Lajos:)</t>
  </si>
  <si>
    <t>2016.április 1.</t>
  </si>
  <si>
    <t>Előző évi maradvány:</t>
  </si>
  <si>
    <t>Tartalék:</t>
  </si>
  <si>
    <t>2016. május 19.</t>
  </si>
  <si>
    <t>Rédics, 2016. május 19.</t>
  </si>
  <si>
    <t xml:space="preserve"> - Mentőszolgálat Alapítvány</t>
  </si>
  <si>
    <t>adatok e Ft-ban</t>
  </si>
  <si>
    <t>Felhalm. Célú pénze. Átad.ÁHT kívűl</t>
  </si>
  <si>
    <t>MEDICOPTER alapítvány</t>
  </si>
  <si>
    <t>Működési. Célú pénze.  Átad. ÁHT belül</t>
  </si>
  <si>
    <t>Dr.Hetés F.Rendelőint. Lenti</t>
  </si>
  <si>
    <t xml:space="preserve"> - Medicopter Alapítvány </t>
  </si>
  <si>
    <t xml:space="preserve">   - Dr. Hetés Ferenc Rendelőintézet Lenti</t>
  </si>
  <si>
    <t>O</t>
  </si>
  <si>
    <t>P</t>
  </si>
  <si>
    <t>Q</t>
  </si>
  <si>
    <t>R</t>
  </si>
  <si>
    <t>T</t>
  </si>
  <si>
    <t>W</t>
  </si>
  <si>
    <t>Z</t>
  </si>
  <si>
    <t>Rédics, 2016. augusztus 18.</t>
  </si>
  <si>
    <t>Szijártóháza Község Önkormányzata 2016. évi költségvetésének módosítása 2016. szeptember 3-tól</t>
  </si>
  <si>
    <t>23a</t>
  </si>
  <si>
    <t>23b</t>
  </si>
  <si>
    <t>23c</t>
  </si>
  <si>
    <t>Mód. 09.03.</t>
  </si>
  <si>
    <t>"</t>
  </si>
  <si>
    <t>Tény 09.30.</t>
  </si>
  <si>
    <t>- szárzúzó értékesítés</t>
  </si>
  <si>
    <t>- Rendkívűli szociális támogatás</t>
  </si>
  <si>
    <t xml:space="preserve">Bevétel: </t>
  </si>
  <si>
    <t>Helyi Önk. Működésének általános tmogatása</t>
  </si>
  <si>
    <t>Iparűzési adó korrekció (kiegészítés):</t>
  </si>
  <si>
    <t>Telep.önk. Szociális, gyermj. Felad. Támog.</t>
  </si>
  <si>
    <t>Összesen:</t>
  </si>
  <si>
    <t xml:space="preserve">Kiadás: </t>
  </si>
  <si>
    <t>Szociális étkeztetés</t>
  </si>
  <si>
    <t xml:space="preserve">Működési célú kvetési támog. és kieg. támog. </t>
  </si>
  <si>
    <t>Rendkívűli szociális támogatás</t>
  </si>
  <si>
    <t>Rendkívűli szociális tüzifa</t>
  </si>
  <si>
    <t>Felhalmozási bevétel:</t>
  </si>
  <si>
    <t xml:space="preserve"> - szárzúzó értékesítés</t>
  </si>
  <si>
    <t xml:space="preserve">Ellátottak pénzbeni jutt. </t>
  </si>
  <si>
    <t>Szociális célú tüzifa</t>
  </si>
  <si>
    <t xml:space="preserve">Háziorvosi szolg. </t>
  </si>
  <si>
    <t>Rédics, 2016. november 15.</t>
  </si>
  <si>
    <t xml:space="preserve"> - Dologi kiad.</t>
  </si>
  <si>
    <t xml:space="preserve"> - Dologi kiad.ÁFA</t>
  </si>
  <si>
    <t>Ár és belvízvédelem</t>
  </si>
  <si>
    <t>S</t>
  </si>
  <si>
    <t>U</t>
  </si>
  <si>
    <t>V</t>
  </si>
  <si>
    <t>X</t>
  </si>
  <si>
    <t>Y</t>
  </si>
  <si>
    <t>Ellátottak pénzbeni juttatása</t>
  </si>
  <si>
    <t xml:space="preserve">Települési támog. </t>
  </si>
  <si>
    <t xml:space="preserve"> - lakáshoz jutást segítő támog. </t>
  </si>
  <si>
    <t xml:space="preserve"> - fűtési támogatás</t>
  </si>
  <si>
    <t>Szijártóháza Község Önkormányzata 2016. évi költségvetésének módosítása 2016. december 6-tól</t>
  </si>
  <si>
    <t>Mód. 12.06.</t>
  </si>
  <si>
    <t xml:space="preserve">Ellátottak pénzeli jutt. </t>
  </si>
  <si>
    <t>Települési támog.</t>
  </si>
  <si>
    <t xml:space="preserve"> - Települési támog.</t>
  </si>
  <si>
    <t xml:space="preserve"> - Rendkív. Telep. Tám. </t>
  </si>
  <si>
    <t xml:space="preserve">   - Természetb.fűtési tám.</t>
  </si>
  <si>
    <t xml:space="preserve"> - Buszváró felújítás</t>
  </si>
  <si>
    <t>Működési célú külső finanszírozás</t>
  </si>
  <si>
    <t xml:space="preserve"> - Államháztartáson belüli megelőlegezések:</t>
  </si>
  <si>
    <t>Működési célú finanszírozási kiadások:</t>
  </si>
  <si>
    <t xml:space="preserve"> - Államháztartáson belüli megelőlegezések visszafizetése</t>
  </si>
  <si>
    <t>Rédics, 2017. január 22.</t>
  </si>
  <si>
    <t>Szijártóháza Község Önkormányzata 2016. évi költségvetésének módosítása 2016. december 31-től</t>
  </si>
  <si>
    <t xml:space="preserve">Műk.célú kvetési támogatásés kieg. Támog. </t>
  </si>
  <si>
    <t xml:space="preserve"> - Rendkívűli szociális támogatás:</t>
  </si>
  <si>
    <t xml:space="preserve">Felhalmozási célú Önkorm. Támog. </t>
  </si>
  <si>
    <t xml:space="preserve"> - Központi költségvetési szervtől:</t>
  </si>
  <si>
    <t xml:space="preserve">    - Adósságkonsz. Részt nem vett önk.felh.tám.</t>
  </si>
  <si>
    <t>Működési bevétel:</t>
  </si>
  <si>
    <t xml:space="preserve"> - Ellátási díjak (szoc.étk.)</t>
  </si>
  <si>
    <t xml:space="preserve"> - Lakhatáshoz kapcs. Rendszeres kiad.tám.</t>
  </si>
  <si>
    <t>Beruházás</t>
  </si>
  <si>
    <t>Felújítás:</t>
  </si>
  <si>
    <t xml:space="preserve"> - Buszváró felúj.nettó</t>
  </si>
  <si>
    <t>Szennyvízkez. megold. Nettó</t>
  </si>
  <si>
    <t>Szennyvízkez. megold. ÁFA</t>
  </si>
  <si>
    <t xml:space="preserve"> - dologi kiadás</t>
  </si>
  <si>
    <t xml:space="preserve"> - dologi kiadás ÁFA</t>
  </si>
  <si>
    <t>Mód. 12.31.</t>
  </si>
  <si>
    <t>- K914. Államháztartáson belüli megelőlegez. Visszafiz.2015. évről</t>
  </si>
  <si>
    <t>- K914. Államháztartáson belüli megelőlegez. Visszafiz.2016. évről</t>
  </si>
  <si>
    <t>Adósságkonszolidációban részt nem vett önkormányzatok felhalmozási támogatása</t>
  </si>
  <si>
    <t>B21 Felhalmozási célú önkormányzati támogatás</t>
  </si>
  <si>
    <t>14a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</si>
</sst>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64" applyFont="1" applyAlignment="1">
      <alignment wrapText="1"/>
      <protection/>
    </xf>
    <xf numFmtId="0" fontId="87" fillId="0" borderId="0" xfId="64" applyFont="1">
      <alignment/>
      <protection/>
    </xf>
    <xf numFmtId="0" fontId="88" fillId="0" borderId="10" xfId="64" applyFont="1" applyBorder="1">
      <alignment/>
      <protection/>
    </xf>
    <xf numFmtId="0" fontId="88" fillId="0" borderId="0" xfId="64" applyFont="1">
      <alignment/>
      <protection/>
    </xf>
    <xf numFmtId="3" fontId="89" fillId="0" borderId="0" xfId="64" applyNumberFormat="1" applyFont="1" applyAlignment="1">
      <alignment vertical="center"/>
      <protection/>
    </xf>
    <xf numFmtId="3" fontId="90" fillId="0" borderId="11" xfId="64" applyNumberFormat="1" applyFont="1" applyBorder="1" applyAlignment="1">
      <alignment horizontal="left" vertical="center" wrapText="1"/>
      <protection/>
    </xf>
    <xf numFmtId="3" fontId="91" fillId="0" borderId="10" xfId="64" applyNumberFormat="1" applyFont="1" applyBorder="1" applyAlignment="1">
      <alignment horizontal="center" vertical="center" wrapText="1"/>
      <protection/>
    </xf>
    <xf numFmtId="3" fontId="86" fillId="0" borderId="0" xfId="64" applyNumberFormat="1" applyFont="1" applyAlignment="1">
      <alignment wrapText="1"/>
      <protection/>
    </xf>
    <xf numFmtId="3" fontId="86" fillId="0" borderId="0" xfId="64" applyNumberFormat="1" applyFont="1">
      <alignment/>
      <protection/>
    </xf>
    <xf numFmtId="3" fontId="86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91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8" fillId="0" borderId="10" xfId="64" applyFont="1" applyBorder="1" applyAlignment="1">
      <alignment wrapText="1"/>
      <protection/>
    </xf>
    <xf numFmtId="0" fontId="8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1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2" fillId="0" borderId="10" xfId="70" applyFont="1" applyFill="1" applyBorder="1" applyAlignment="1" quotePrefix="1">
      <alignment wrapText="1"/>
      <protection/>
    </xf>
    <xf numFmtId="0" fontId="92" fillId="0" borderId="10" xfId="70" applyFont="1" applyFill="1" applyBorder="1" applyAlignment="1">
      <alignment wrapText="1"/>
      <protection/>
    </xf>
    <xf numFmtId="0" fontId="9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1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4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3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79" fillId="0" borderId="0" xfId="0" applyFont="1" applyFill="1" applyAlignment="1">
      <alignment/>
    </xf>
    <xf numFmtId="3" fontId="79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9" fillId="0" borderId="11" xfId="0" applyFont="1" applyBorder="1" applyAlignment="1">
      <alignment/>
    </xf>
    <xf numFmtId="3" fontId="79" fillId="0" borderId="11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28" fillId="0" borderId="11" xfId="69" applyFont="1" applyFill="1" applyBorder="1" applyAlignment="1">
      <alignment/>
      <protection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0" fontId="97" fillId="0" borderId="0" xfId="0" applyFont="1" applyAlignment="1">
      <alignment/>
    </xf>
    <xf numFmtId="3" fontId="28" fillId="0" borderId="0" xfId="69" applyNumberFormat="1" applyFont="1">
      <alignment/>
      <protection/>
    </xf>
    <xf numFmtId="3" fontId="96" fillId="0" borderId="0" xfId="0" applyNumberFormat="1" applyFont="1" applyBorder="1" applyAlignment="1">
      <alignment/>
    </xf>
    <xf numFmtId="0" fontId="29" fillId="0" borderId="0" xfId="69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96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0" xfId="69" applyFont="1" applyFill="1" applyBorder="1" applyAlignment="1">
      <alignment horizontal="left" wrapText="1"/>
      <protection/>
    </xf>
    <xf numFmtId="16" fontId="0" fillId="0" borderId="0" xfId="0" applyNumberFormat="1" applyAlignment="1">
      <alignment/>
    </xf>
    <xf numFmtId="0" fontId="79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0" fontId="28" fillId="0" borderId="0" xfId="69" applyFont="1" applyFill="1" applyBorder="1" applyAlignment="1">
      <alignment/>
      <protection/>
    </xf>
    <xf numFmtId="0" fontId="0" fillId="0" borderId="11" xfId="0" applyBorder="1" applyAlignment="1">
      <alignment/>
    </xf>
    <xf numFmtId="0" fontId="28" fillId="0" borderId="11" xfId="69" applyFont="1" applyFill="1" applyBorder="1" applyAlignment="1">
      <alignment horizontal="left" wrapText="1"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0" fontId="28" fillId="0" borderId="15" xfId="69" applyFont="1" applyFill="1" applyBorder="1" applyAlignment="1">
      <alignment/>
      <protection/>
    </xf>
    <xf numFmtId="0" fontId="28" fillId="0" borderId="15" xfId="69" applyFont="1" applyFill="1" applyBorder="1" applyAlignment="1">
      <alignment horizontal="left" wrapText="1"/>
      <protection/>
    </xf>
    <xf numFmtId="3" fontId="79" fillId="0" borderId="15" xfId="0" applyNumberFormat="1" applyFont="1" applyBorder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9" fillId="0" borderId="0" xfId="0" applyFont="1" applyAlignment="1">
      <alignment/>
    </xf>
    <xf numFmtId="3" fontId="28" fillId="0" borderId="0" xfId="69" applyNumberFormat="1" applyFont="1" applyFill="1" applyBorder="1" applyAlignment="1">
      <alignment horizontal="left" wrapText="1"/>
      <protection/>
    </xf>
    <xf numFmtId="0" fontId="31" fillId="0" borderId="0" xfId="69" applyFont="1" applyFill="1" applyBorder="1">
      <alignment/>
      <protection/>
    </xf>
    <xf numFmtId="0" fontId="99" fillId="0" borderId="0" xfId="0" applyFont="1" applyBorder="1" applyAlignment="1">
      <alignment/>
    </xf>
    <xf numFmtId="3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left" wrapText="1"/>
      <protection/>
    </xf>
    <xf numFmtId="3" fontId="31" fillId="0" borderId="0" xfId="69" applyNumberFormat="1" applyFont="1" applyFill="1" applyBorder="1" applyAlignment="1">
      <alignment horizontal="left" wrapText="1"/>
      <protection/>
    </xf>
    <xf numFmtId="3" fontId="28" fillId="0" borderId="11" xfId="69" applyNumberFormat="1" applyFont="1" applyFill="1" applyBorder="1" applyAlignment="1">
      <alignment horizontal="right" wrapText="1"/>
      <protection/>
    </xf>
    <xf numFmtId="0" fontId="30" fillId="0" borderId="0" xfId="69" applyFont="1" applyBorder="1" applyAlignment="1">
      <alignment/>
      <protection/>
    </xf>
    <xf numFmtId="0" fontId="28" fillId="0" borderId="0" xfId="69" applyFont="1" applyAlignment="1">
      <alignment horizontal="right"/>
      <protection/>
    </xf>
    <xf numFmtId="3" fontId="28" fillId="0" borderId="11" xfId="69" applyNumberFormat="1" applyFont="1" applyFill="1" applyBorder="1" applyAlignment="1">
      <alignment wrapText="1"/>
      <protection/>
    </xf>
    <xf numFmtId="0" fontId="22" fillId="0" borderId="0" xfId="69" applyFont="1" applyFill="1" applyBorder="1" applyAlignment="1">
      <alignment wrapText="1"/>
      <protection/>
    </xf>
    <xf numFmtId="3" fontId="28" fillId="0" borderId="11" xfId="69" applyNumberFormat="1" applyFont="1" applyBorder="1" applyAlignment="1">
      <alignment horizontal="right"/>
      <protection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8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5" fillId="0" borderId="0" xfId="0" applyFont="1" applyAlignment="1">
      <alignment horizontal="right"/>
    </xf>
    <xf numFmtId="0" fontId="30" fillId="0" borderId="0" xfId="69" applyFont="1" applyBorder="1" applyAlignment="1">
      <alignment horizontal="center"/>
      <protection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3" fontId="100" fillId="0" borderId="0" xfId="0" applyNumberFormat="1" applyFont="1" applyAlignment="1">
      <alignment horizontal="right"/>
    </xf>
    <xf numFmtId="3" fontId="102" fillId="0" borderId="0" xfId="0" applyNumberFormat="1" applyFont="1" applyFill="1" applyBorder="1" applyAlignment="1">
      <alignment horizontal="right"/>
    </xf>
    <xf numFmtId="3" fontId="102" fillId="0" borderId="11" xfId="0" applyNumberFormat="1" applyFont="1" applyFill="1" applyBorder="1" applyAlignment="1">
      <alignment horizontal="right"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 horizontal="right"/>
    </xf>
    <xf numFmtId="0" fontId="102" fillId="0" borderId="11" xfId="0" applyFont="1" applyBorder="1" applyAlignment="1">
      <alignment/>
    </xf>
    <xf numFmtId="0" fontId="79" fillId="0" borderId="0" xfId="0" applyFont="1" applyFill="1" applyAlignment="1">
      <alignment horizontal="left"/>
    </xf>
    <xf numFmtId="3" fontId="79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79" fillId="0" borderId="11" xfId="0" applyNumberFormat="1" applyFont="1" applyFill="1" applyBorder="1" applyAlignment="1">
      <alignment horizontal="right"/>
    </xf>
    <xf numFmtId="0" fontId="102" fillId="0" borderId="0" xfId="0" applyFont="1" applyBorder="1" applyAlignment="1">
      <alignment/>
    </xf>
    <xf numFmtId="0" fontId="21" fillId="0" borderId="0" xfId="69" applyFont="1" applyBorder="1">
      <alignment/>
      <protection/>
    </xf>
    <xf numFmtId="0" fontId="100" fillId="0" borderId="0" xfId="0" applyFont="1" applyBorder="1" applyAlignment="1">
      <alignment/>
    </xf>
    <xf numFmtId="0" fontId="100" fillId="0" borderId="0" xfId="0" applyFont="1" applyFill="1" applyBorder="1" applyAlignment="1">
      <alignment horizontal="left"/>
    </xf>
    <xf numFmtId="3" fontId="100" fillId="0" borderId="0" xfId="0" applyNumberFormat="1" applyFont="1" applyFill="1" applyBorder="1" applyAlignment="1">
      <alignment horizontal="right"/>
    </xf>
    <xf numFmtId="0" fontId="102" fillId="0" borderId="0" xfId="0" applyFont="1" applyFill="1" applyAlignment="1">
      <alignment horizontal="left"/>
    </xf>
    <xf numFmtId="0" fontId="102" fillId="0" borderId="0" xfId="0" applyFont="1" applyFill="1" applyBorder="1" applyAlignment="1">
      <alignment horizontal="left"/>
    </xf>
    <xf numFmtId="3" fontId="100" fillId="0" borderId="0" xfId="0" applyNumberFormat="1" applyFont="1" applyFill="1" applyAlignment="1">
      <alignment horizontal="right"/>
    </xf>
    <xf numFmtId="0" fontId="21" fillId="0" borderId="0" xfId="69" applyFont="1">
      <alignment/>
      <protection/>
    </xf>
    <xf numFmtId="0" fontId="22" fillId="0" borderId="11" xfId="69" applyFont="1" applyBorder="1">
      <alignment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21" fillId="0" borderId="0" xfId="69" applyFont="1" applyFill="1" applyBorder="1">
      <alignment/>
      <protection/>
    </xf>
    <xf numFmtId="0" fontId="21" fillId="0" borderId="0" xfId="69" applyFont="1" applyFill="1">
      <alignment/>
      <protection/>
    </xf>
    <xf numFmtId="0" fontId="22" fillId="0" borderId="0" xfId="69" applyFont="1">
      <alignment/>
      <protection/>
    </xf>
    <xf numFmtId="0" fontId="22" fillId="0" borderId="0" xfId="69" applyFont="1" applyFill="1" applyBorder="1">
      <alignment/>
      <protection/>
    </xf>
    <xf numFmtId="0" fontId="22" fillId="0" borderId="0" xfId="69" applyFont="1" applyFill="1">
      <alignment/>
      <protection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3" fontId="79" fillId="0" borderId="0" xfId="0" applyNumberFormat="1" applyFont="1" applyFill="1" applyAlignment="1">
      <alignment horizontal="right"/>
    </xf>
    <xf numFmtId="0" fontId="79" fillId="0" borderId="15" xfId="0" applyFont="1" applyFill="1" applyBorder="1" applyAlignment="1">
      <alignment horizontal="left"/>
    </xf>
    <xf numFmtId="3" fontId="79" fillId="0" borderId="15" xfId="0" applyNumberFormat="1" applyFont="1" applyFill="1" applyBorder="1" applyAlignment="1">
      <alignment horizontal="right"/>
    </xf>
    <xf numFmtId="3" fontId="102" fillId="0" borderId="0" xfId="0" applyNumberFormat="1" applyFont="1" applyFill="1" applyAlignment="1">
      <alignment horizontal="right"/>
    </xf>
    <xf numFmtId="0" fontId="102" fillId="0" borderId="15" xfId="0" applyFont="1" applyBorder="1" applyAlignment="1">
      <alignment/>
    </xf>
    <xf numFmtId="0" fontId="79" fillId="0" borderId="16" xfId="0" applyFont="1" applyFill="1" applyBorder="1" applyAlignment="1">
      <alignment horizontal="left"/>
    </xf>
    <xf numFmtId="3" fontId="22" fillId="0" borderId="16" xfId="69" applyNumberFormat="1" applyFont="1" applyFill="1" applyBorder="1" applyAlignment="1">
      <alignment horizontal="right"/>
      <protection/>
    </xf>
    <xf numFmtId="0" fontId="28" fillId="0" borderId="0" xfId="69" applyFont="1" applyAlignment="1">
      <alignment/>
      <protection/>
    </xf>
    <xf numFmtId="0" fontId="32" fillId="0" borderId="0" xfId="69" applyFont="1" applyAlignment="1">
      <alignment vertical="center" wrapText="1"/>
      <protection/>
    </xf>
    <xf numFmtId="3" fontId="22" fillId="0" borderId="0" xfId="69" applyNumberFormat="1" applyFont="1" applyFill="1" applyBorder="1" applyAlignment="1">
      <alignment horizontal="right"/>
      <protection/>
    </xf>
    <xf numFmtId="0" fontId="79" fillId="0" borderId="11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87" fillId="0" borderId="0" xfId="64" applyFont="1" applyAlignment="1">
      <alignment horizontal="right"/>
      <protection/>
    </xf>
    <xf numFmtId="0" fontId="79" fillId="0" borderId="11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28" fillId="0" borderId="0" xfId="69" applyFont="1" applyFill="1">
      <alignment/>
      <protection/>
    </xf>
    <xf numFmtId="0" fontId="30" fillId="0" borderId="0" xfId="69" applyFont="1" applyFill="1" applyBorder="1">
      <alignment/>
      <protection/>
    </xf>
    <xf numFmtId="0" fontId="80" fillId="0" borderId="0" xfId="0" applyFont="1" applyAlignment="1">
      <alignment/>
    </xf>
    <xf numFmtId="3" fontId="95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9" fillId="0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9" fillId="0" borderId="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79" fillId="0" borderId="16" xfId="0" applyFont="1" applyFill="1" applyBorder="1" applyAlignment="1">
      <alignment/>
    </xf>
    <xf numFmtId="0" fontId="30" fillId="0" borderId="0" xfId="69" applyFont="1" applyBorder="1" applyAlignment="1">
      <alignment horizontal="center"/>
      <protection/>
    </xf>
    <xf numFmtId="0" fontId="32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right"/>
      <protection/>
    </xf>
    <xf numFmtId="0" fontId="28" fillId="0" borderId="0" xfId="69" applyFont="1" applyFill="1" applyBorder="1" applyAlignment="1">
      <alignment horizontal="left" wrapText="1"/>
      <protection/>
    </xf>
    <xf numFmtId="0" fontId="79" fillId="0" borderId="11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28" fillId="0" borderId="11" xfId="69" applyFont="1" applyBorder="1" applyAlignment="1">
      <alignment horizontal="left"/>
      <protection/>
    </xf>
    <xf numFmtId="0" fontId="22" fillId="0" borderId="11" xfId="69" applyFont="1" applyFill="1" applyBorder="1" applyAlignment="1">
      <alignment horizontal="left" wrapText="1"/>
      <protection/>
    </xf>
    <xf numFmtId="0" fontId="22" fillId="0" borderId="11" xfId="69" applyFont="1" applyBorder="1" applyAlignment="1">
      <alignment horizontal="left" wrapText="1"/>
      <protection/>
    </xf>
    <xf numFmtId="0" fontId="28" fillId="0" borderId="11" xfId="69" applyFont="1" applyFill="1" applyBorder="1" applyAlignment="1">
      <alignment horizontal="left" wrapText="1"/>
      <protection/>
    </xf>
    <xf numFmtId="0" fontId="22" fillId="0" borderId="15" xfId="69" applyFont="1" applyFill="1" applyBorder="1" applyAlignment="1">
      <alignment horizontal="left" wrapText="1"/>
      <protection/>
    </xf>
    <xf numFmtId="0" fontId="95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10" fillId="0" borderId="10" xfId="70" applyFont="1" applyFill="1" applyBorder="1" applyAlignment="1">
      <alignment wrapText="1"/>
      <protection/>
    </xf>
    <xf numFmtId="0" fontId="89" fillId="0" borderId="0" xfId="0" applyFont="1" applyAlignment="1">
      <alignment horizontal="center"/>
    </xf>
    <xf numFmtId="0" fontId="21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8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0" fillId="0" borderId="11" xfId="64" applyNumberFormat="1" applyFont="1" applyBorder="1" applyAlignment="1">
      <alignment horizontal="justify" vertical="center" wrapText="1"/>
      <protection/>
    </xf>
    <xf numFmtId="3" fontId="90" fillId="0" borderId="0" xfId="64" applyNumberFormat="1" applyFont="1" applyBorder="1" applyAlignment="1">
      <alignment horizontal="justify" vertical="center" wrapText="1"/>
      <protection/>
    </xf>
    <xf numFmtId="3" fontId="85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72" t="s">
        <v>546</v>
      </c>
      <c r="B1" s="272"/>
      <c r="C1" s="272"/>
      <c r="D1" s="272"/>
      <c r="E1" s="272"/>
      <c r="F1" s="272"/>
    </row>
    <row r="2" spans="1:6" s="2" customFormat="1" ht="15.75">
      <c r="A2" s="272" t="s">
        <v>501</v>
      </c>
      <c r="B2" s="272"/>
      <c r="C2" s="272"/>
      <c r="D2" s="272"/>
      <c r="E2" s="272"/>
      <c r="F2" s="27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83" t="s">
        <v>9</v>
      </c>
      <c r="C5" s="6" t="s">
        <v>100</v>
      </c>
      <c r="D5" s="6" t="s">
        <v>389</v>
      </c>
      <c r="E5" s="6" t="s">
        <v>414</v>
      </c>
      <c r="F5" s="6" t="s">
        <v>5</v>
      </c>
    </row>
    <row r="6" spans="1:7" s="10" customFormat="1" ht="15.75">
      <c r="A6" s="1">
        <v>2</v>
      </c>
      <c r="B6" s="28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3/2016.(III.10.)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90" t="s">
        <v>545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s="2" customFormat="1" ht="15.75">
      <c r="A2" s="272" t="s">
        <v>532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511</v>
      </c>
      <c r="C4" s="4" t="s">
        <v>512</v>
      </c>
      <c r="D4" s="4" t="s">
        <v>513</v>
      </c>
      <c r="E4" s="4" t="s">
        <v>513</v>
      </c>
      <c r="F4" s="90" t="s">
        <v>9</v>
      </c>
      <c r="G4" s="4" t="s">
        <v>511</v>
      </c>
      <c r="H4" s="4" t="s">
        <v>512</v>
      </c>
      <c r="I4" s="4" t="s">
        <v>513</v>
      </c>
      <c r="J4" s="4" t="s">
        <v>513</v>
      </c>
    </row>
    <row r="5" spans="1:10" s="97" customFormat="1" ht="16.5">
      <c r="A5" s="273" t="s">
        <v>53</v>
      </c>
      <c r="B5" s="273"/>
      <c r="C5" s="273"/>
      <c r="D5" s="273"/>
      <c r="E5" s="273"/>
      <c r="F5" s="287" t="s">
        <v>147</v>
      </c>
      <c r="G5" s="288"/>
      <c r="H5" s="288"/>
      <c r="I5" s="289"/>
      <c r="J5" s="128"/>
    </row>
    <row r="6" spans="1:10" s="11" customFormat="1" ht="31.5">
      <c r="A6" s="92" t="s">
        <v>303</v>
      </c>
      <c r="B6" s="5">
        <v>7699</v>
      </c>
      <c r="C6" s="5">
        <v>10526</v>
      </c>
      <c r="D6" s="5">
        <v>10764</v>
      </c>
      <c r="E6" s="5">
        <f>Összesen!L7</f>
        <v>10763515</v>
      </c>
      <c r="F6" s="94" t="s">
        <v>45</v>
      </c>
      <c r="G6" s="5">
        <v>3957</v>
      </c>
      <c r="H6" s="5">
        <v>4049</v>
      </c>
      <c r="I6" s="5">
        <v>5146</v>
      </c>
      <c r="J6" s="5">
        <f>Összesen!Y7</f>
        <v>5145936</v>
      </c>
    </row>
    <row r="7" spans="1:10" s="11" customFormat="1" ht="30">
      <c r="A7" s="92" t="s">
        <v>325</v>
      </c>
      <c r="B7" s="5">
        <v>155</v>
      </c>
      <c r="C7" s="5">
        <v>315</v>
      </c>
      <c r="D7" s="5">
        <v>399</v>
      </c>
      <c r="E7" s="5">
        <f>Összesen!L8</f>
        <v>399000</v>
      </c>
      <c r="F7" s="94" t="s">
        <v>89</v>
      </c>
      <c r="G7" s="5">
        <v>883</v>
      </c>
      <c r="H7" s="5">
        <v>917</v>
      </c>
      <c r="I7" s="5">
        <v>1015</v>
      </c>
      <c r="J7" s="5">
        <f>Összesen!Y8</f>
        <v>1015080</v>
      </c>
    </row>
    <row r="8" spans="1:10" s="11" customFormat="1" ht="15.75">
      <c r="A8" s="92" t="s">
        <v>53</v>
      </c>
      <c r="B8" s="5">
        <v>1273</v>
      </c>
      <c r="C8" s="5">
        <v>390</v>
      </c>
      <c r="D8" s="5">
        <v>170</v>
      </c>
      <c r="E8" s="5">
        <f>Összesen!L9</f>
        <v>170410</v>
      </c>
      <c r="F8" s="94" t="s">
        <v>90</v>
      </c>
      <c r="G8" s="5">
        <v>2765</v>
      </c>
      <c r="H8" s="5">
        <v>4000</v>
      </c>
      <c r="I8" s="5">
        <v>5190</v>
      </c>
      <c r="J8" s="5">
        <f>Összesen!Y9</f>
        <v>5189680</v>
      </c>
    </row>
    <row r="9" spans="1:10" s="11" customFormat="1" ht="15.75">
      <c r="A9" s="274" t="s">
        <v>383</v>
      </c>
      <c r="B9" s="269">
        <v>60</v>
      </c>
      <c r="C9" s="269">
        <v>726</v>
      </c>
      <c r="D9" s="269">
        <v>100</v>
      </c>
      <c r="E9" s="285">
        <f>Összesen!L10</f>
        <v>100000</v>
      </c>
      <c r="F9" s="94" t="s">
        <v>91</v>
      </c>
      <c r="G9" s="5">
        <v>1248</v>
      </c>
      <c r="H9" s="5">
        <v>1230</v>
      </c>
      <c r="I9" s="5">
        <v>1227</v>
      </c>
      <c r="J9" s="5">
        <f>Összesen!Y10</f>
        <v>1226800</v>
      </c>
    </row>
    <row r="10" spans="1:10" s="11" customFormat="1" ht="15.75">
      <c r="A10" s="274"/>
      <c r="B10" s="269"/>
      <c r="C10" s="269"/>
      <c r="D10" s="269"/>
      <c r="E10" s="286"/>
      <c r="F10" s="94" t="s">
        <v>92</v>
      </c>
      <c r="G10" s="5">
        <v>1481</v>
      </c>
      <c r="H10" s="5">
        <v>1002</v>
      </c>
      <c r="I10" s="5">
        <v>1029</v>
      </c>
      <c r="J10" s="5">
        <f>Összesen!Y11</f>
        <v>1028841</v>
      </c>
    </row>
    <row r="11" spans="1:10" s="11" customFormat="1" ht="15.75">
      <c r="A11" s="93" t="s">
        <v>94</v>
      </c>
      <c r="B11" s="13">
        <f>SUM(B6:B10)</f>
        <v>9187</v>
      </c>
      <c r="C11" s="13">
        <f>SUM(C6:C10)</f>
        <v>11957</v>
      </c>
      <c r="D11" s="13">
        <f>SUM(D6:D10)</f>
        <v>11433</v>
      </c>
      <c r="E11" s="13">
        <f>SUM(E6:E10)</f>
        <v>11432925</v>
      </c>
      <c r="F11" s="93" t="s">
        <v>95</v>
      </c>
      <c r="G11" s="13">
        <f>SUM(G6:G10)</f>
        <v>10334</v>
      </c>
      <c r="H11" s="13">
        <f>SUM(H6:H10)</f>
        <v>11198</v>
      </c>
      <c r="I11" s="13">
        <f>SUM(I6:I10)</f>
        <v>13607</v>
      </c>
      <c r="J11" s="13">
        <f>SUM(J6:J10)</f>
        <v>13606337</v>
      </c>
    </row>
    <row r="12" spans="1:10" s="11" customFormat="1" ht="15.75">
      <c r="A12" s="95" t="s">
        <v>152</v>
      </c>
      <c r="B12" s="96">
        <f>B11-G11</f>
        <v>-1147</v>
      </c>
      <c r="C12" s="96">
        <f>C11-H11</f>
        <v>759</v>
      </c>
      <c r="D12" s="96">
        <f>D11-I11</f>
        <v>-2174</v>
      </c>
      <c r="E12" s="96">
        <f>E11-J11</f>
        <v>-2173412</v>
      </c>
      <c r="F12" s="271" t="s">
        <v>145</v>
      </c>
      <c r="G12" s="268"/>
      <c r="H12" s="268">
        <v>346</v>
      </c>
      <c r="I12" s="268">
        <v>398</v>
      </c>
      <c r="J12" s="268">
        <f>Összesen!Y13</f>
        <v>398198</v>
      </c>
    </row>
    <row r="13" spans="1:10" s="11" customFormat="1" ht="15.75">
      <c r="A13" s="95" t="s">
        <v>143</v>
      </c>
      <c r="B13" s="5">
        <v>1136</v>
      </c>
      <c r="C13" s="5">
        <v>4528</v>
      </c>
      <c r="D13" s="5">
        <v>3315</v>
      </c>
      <c r="E13" s="5">
        <f>Összesen!L14</f>
        <v>3314424</v>
      </c>
      <c r="F13" s="271"/>
      <c r="G13" s="268"/>
      <c r="H13" s="268"/>
      <c r="I13" s="268"/>
      <c r="J13" s="268"/>
    </row>
    <row r="14" spans="1:10" s="11" customFormat="1" ht="15.75">
      <c r="A14" s="95" t="s">
        <v>144</v>
      </c>
      <c r="B14" s="5">
        <v>1292</v>
      </c>
      <c r="C14" s="5">
        <v>398</v>
      </c>
      <c r="D14" s="5"/>
      <c r="E14" s="5">
        <f>Összesen!L15</f>
        <v>0</v>
      </c>
      <c r="F14" s="271"/>
      <c r="G14" s="268"/>
      <c r="H14" s="268"/>
      <c r="I14" s="268"/>
      <c r="J14" s="268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11615</v>
      </c>
      <c r="C16" s="14">
        <f>C11+C13+C14+C15</f>
        <v>16883</v>
      </c>
      <c r="D16" s="14">
        <f>D11+D13+D14+D15</f>
        <v>14748</v>
      </c>
      <c r="E16" s="14">
        <f>E11+E13+E14+E15</f>
        <v>14747349</v>
      </c>
      <c r="F16" s="93" t="s">
        <v>11</v>
      </c>
      <c r="G16" s="14">
        <f>G11+G12+G15</f>
        <v>10334</v>
      </c>
      <c r="H16" s="14">
        <f>H11+H12+H15</f>
        <v>11544</v>
      </c>
      <c r="I16" s="14">
        <f>I11+I12+I15</f>
        <v>14005</v>
      </c>
      <c r="J16" s="14">
        <f>J11+J12+J15</f>
        <v>14004535</v>
      </c>
    </row>
    <row r="17" spans="1:10" s="97" customFormat="1" ht="16.5">
      <c r="A17" s="275" t="s">
        <v>146</v>
      </c>
      <c r="B17" s="275"/>
      <c r="C17" s="275"/>
      <c r="D17" s="275"/>
      <c r="E17" s="275"/>
      <c r="F17" s="287" t="s">
        <v>125</v>
      </c>
      <c r="G17" s="288"/>
      <c r="H17" s="288"/>
      <c r="I17" s="289"/>
      <c r="J17" s="128"/>
    </row>
    <row r="18" spans="1:10" s="11" customFormat="1" ht="31.5">
      <c r="A18" s="92" t="s">
        <v>312</v>
      </c>
      <c r="B18" s="5">
        <v>1674</v>
      </c>
      <c r="C18" s="5"/>
      <c r="D18" s="5">
        <v>1500</v>
      </c>
      <c r="E18" s="5">
        <f>Összesen!L18</f>
        <v>1500000</v>
      </c>
      <c r="F18" s="92" t="s">
        <v>120</v>
      </c>
      <c r="G18" s="5">
        <v>226</v>
      </c>
      <c r="H18" s="5">
        <v>454</v>
      </c>
      <c r="I18" s="5">
        <v>2012</v>
      </c>
      <c r="J18" s="5">
        <f>Összesen!Y18</f>
        <v>2012035</v>
      </c>
    </row>
    <row r="19" spans="1:10" s="11" customFormat="1" ht="15.75">
      <c r="A19" s="92" t="s">
        <v>146</v>
      </c>
      <c r="B19" s="5">
        <v>189</v>
      </c>
      <c r="C19" s="5">
        <v>29</v>
      </c>
      <c r="D19" s="5"/>
      <c r="E19" s="5">
        <f>Összesen!L19</f>
        <v>0</v>
      </c>
      <c r="F19" s="92" t="s">
        <v>54</v>
      </c>
      <c r="G19" s="5">
        <v>6</v>
      </c>
      <c r="H19" s="5">
        <v>1459</v>
      </c>
      <c r="I19" s="5">
        <v>87</v>
      </c>
      <c r="J19" s="5">
        <f>Összesen!Y19</f>
        <v>87149</v>
      </c>
    </row>
    <row r="20" spans="1:10" s="11" customFormat="1" ht="15.75">
      <c r="A20" s="92" t="s">
        <v>384</v>
      </c>
      <c r="B20" s="5"/>
      <c r="C20" s="5">
        <v>15</v>
      </c>
      <c r="D20" s="5">
        <v>106</v>
      </c>
      <c r="E20" s="5">
        <f>Összesen!L20</f>
        <v>106370</v>
      </c>
      <c r="F20" s="92" t="s">
        <v>220</v>
      </c>
      <c r="G20" s="5">
        <v>730</v>
      </c>
      <c r="H20" s="5">
        <v>156</v>
      </c>
      <c r="I20" s="5">
        <v>250</v>
      </c>
      <c r="J20" s="5">
        <f>Összesen!Y20</f>
        <v>250000</v>
      </c>
    </row>
    <row r="21" spans="1:10" s="11" customFormat="1" ht="15.75">
      <c r="A21" s="93" t="s">
        <v>94</v>
      </c>
      <c r="B21" s="13">
        <f>SUM(B18:B20)</f>
        <v>1863</v>
      </c>
      <c r="C21" s="13">
        <f>SUM(C18:C20)</f>
        <v>44</v>
      </c>
      <c r="D21" s="13">
        <f>SUM(D18:D20)</f>
        <v>1606</v>
      </c>
      <c r="E21" s="13">
        <f>SUM(E18:E20)</f>
        <v>1606370</v>
      </c>
      <c r="F21" s="93" t="s">
        <v>95</v>
      </c>
      <c r="G21" s="13">
        <f>SUM(G18:G20)</f>
        <v>962</v>
      </c>
      <c r="H21" s="13">
        <f>SUM(H18:H20)</f>
        <v>2069</v>
      </c>
      <c r="I21" s="13">
        <f>SUM(I18:I20)</f>
        <v>2349</v>
      </c>
      <c r="J21" s="13">
        <f>SUM(J18:J20)</f>
        <v>2349184</v>
      </c>
    </row>
    <row r="22" spans="1:10" s="11" customFormat="1" ht="15.75">
      <c r="A22" s="95" t="s">
        <v>152</v>
      </c>
      <c r="B22" s="96">
        <f>B21-G21</f>
        <v>901</v>
      </c>
      <c r="C22" s="96">
        <f>C21-H21</f>
        <v>-2025</v>
      </c>
      <c r="D22" s="96">
        <f>D21-I21</f>
        <v>-743</v>
      </c>
      <c r="E22" s="96">
        <f>E21-J21</f>
        <v>-742814</v>
      </c>
      <c r="F22" s="271" t="s">
        <v>145</v>
      </c>
      <c r="G22" s="268"/>
      <c r="H22" s="268"/>
      <c r="I22" s="268"/>
      <c r="J22" s="268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71"/>
      <c r="G23" s="268"/>
      <c r="H23" s="268"/>
      <c r="I23" s="268"/>
      <c r="J23" s="268"/>
    </row>
    <row r="24" spans="1:10" s="11" customFormat="1" ht="15.75">
      <c r="A24" s="95" t="s">
        <v>144</v>
      </c>
      <c r="B24" s="5">
        <v>2346</v>
      </c>
      <c r="C24" s="5"/>
      <c r="D24" s="5"/>
      <c r="E24" s="5">
        <f>Összesen!L24</f>
        <v>0</v>
      </c>
      <c r="F24" s="271"/>
      <c r="G24" s="268"/>
      <c r="H24" s="268"/>
      <c r="I24" s="268"/>
      <c r="J24" s="268"/>
    </row>
    <row r="25" spans="1:10" s="11" customFormat="1" ht="31.5">
      <c r="A25" s="93" t="s">
        <v>12</v>
      </c>
      <c r="B25" s="14">
        <f>B21+B23+B24</f>
        <v>4209</v>
      </c>
      <c r="C25" s="14">
        <f>C21+C23+C24</f>
        <v>44</v>
      </c>
      <c r="D25" s="14">
        <f>D21+D23+D24</f>
        <v>1606</v>
      </c>
      <c r="E25" s="14">
        <f>E21+E23+E24</f>
        <v>1606370</v>
      </c>
      <c r="F25" s="93" t="s">
        <v>13</v>
      </c>
      <c r="G25" s="14">
        <f>G21+G22</f>
        <v>962</v>
      </c>
      <c r="H25" s="14">
        <f>H21+H22</f>
        <v>2069</v>
      </c>
      <c r="I25" s="14">
        <f>I21+I22</f>
        <v>2349</v>
      </c>
      <c r="J25" s="14">
        <f>J21+J22</f>
        <v>2349184</v>
      </c>
    </row>
    <row r="26" spans="1:10" s="97" customFormat="1" ht="16.5">
      <c r="A26" s="273" t="s">
        <v>148</v>
      </c>
      <c r="B26" s="273"/>
      <c r="C26" s="273"/>
      <c r="D26" s="273"/>
      <c r="E26" s="273"/>
      <c r="F26" s="287" t="s">
        <v>149</v>
      </c>
      <c r="G26" s="288"/>
      <c r="H26" s="288"/>
      <c r="I26" s="289"/>
      <c r="J26" s="128"/>
    </row>
    <row r="27" spans="1:10" s="11" customFormat="1" ht="15.75">
      <c r="A27" s="92" t="s">
        <v>150</v>
      </c>
      <c r="B27" s="5">
        <f>B11+B21</f>
        <v>11050</v>
      </c>
      <c r="C27" s="5">
        <f>C11+C21</f>
        <v>12001</v>
      </c>
      <c r="D27" s="5">
        <f>D11+D21</f>
        <v>13039</v>
      </c>
      <c r="E27" s="5">
        <f>E11+E21</f>
        <v>13039295</v>
      </c>
      <c r="F27" s="92" t="s">
        <v>151</v>
      </c>
      <c r="G27" s="5">
        <f aca="true" t="shared" si="0" ref="G27:J28">G11+G21</f>
        <v>11296</v>
      </c>
      <c r="H27" s="5">
        <f t="shared" si="0"/>
        <v>13267</v>
      </c>
      <c r="I27" s="5">
        <f>I11+I21</f>
        <v>15956</v>
      </c>
      <c r="J27" s="5">
        <f t="shared" si="0"/>
        <v>15955521</v>
      </c>
    </row>
    <row r="28" spans="1:10" s="11" customFormat="1" ht="15.75">
      <c r="A28" s="95" t="s">
        <v>152</v>
      </c>
      <c r="B28" s="96">
        <f>B27-G27</f>
        <v>-246</v>
      </c>
      <c r="C28" s="96">
        <f>C27-H27</f>
        <v>-1266</v>
      </c>
      <c r="D28" s="96">
        <f>D27-I27</f>
        <v>-2917</v>
      </c>
      <c r="E28" s="96">
        <f>E27-J27</f>
        <v>-2916226</v>
      </c>
      <c r="F28" s="271" t="s">
        <v>145</v>
      </c>
      <c r="G28" s="268">
        <f t="shared" si="0"/>
        <v>0</v>
      </c>
      <c r="H28" s="268">
        <f t="shared" si="0"/>
        <v>346</v>
      </c>
      <c r="I28" s="268">
        <f>I12+I22</f>
        <v>398</v>
      </c>
      <c r="J28" s="268">
        <f t="shared" si="0"/>
        <v>398198</v>
      </c>
    </row>
    <row r="29" spans="1:10" s="11" customFormat="1" ht="15.75">
      <c r="A29" s="95" t="s">
        <v>143</v>
      </c>
      <c r="B29" s="5">
        <f aca="true" t="shared" si="1" ref="B29:E30">B13+B23</f>
        <v>1136</v>
      </c>
      <c r="C29" s="5">
        <f t="shared" si="1"/>
        <v>4528</v>
      </c>
      <c r="D29" s="5">
        <f>D13+D23</f>
        <v>3315</v>
      </c>
      <c r="E29" s="5">
        <f t="shared" si="1"/>
        <v>3314424</v>
      </c>
      <c r="F29" s="271"/>
      <c r="G29" s="268"/>
      <c r="H29" s="268"/>
      <c r="I29" s="268"/>
      <c r="J29" s="268"/>
    </row>
    <row r="30" spans="1:10" s="11" customFormat="1" ht="15.75">
      <c r="A30" s="95" t="s">
        <v>144</v>
      </c>
      <c r="B30" s="5">
        <f t="shared" si="1"/>
        <v>3638</v>
      </c>
      <c r="C30" s="5">
        <f t="shared" si="1"/>
        <v>398</v>
      </c>
      <c r="D30" s="5">
        <f>D14+D24</f>
        <v>0</v>
      </c>
      <c r="E30" s="5">
        <f t="shared" si="1"/>
        <v>0</v>
      </c>
      <c r="F30" s="271"/>
      <c r="G30" s="268"/>
      <c r="H30" s="268"/>
      <c r="I30" s="268"/>
      <c r="J30" s="268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15824</v>
      </c>
      <c r="C32" s="14">
        <f>C27+C29+C30+C31</f>
        <v>16927</v>
      </c>
      <c r="D32" s="14">
        <f>D27+D29+D30+D31</f>
        <v>16354</v>
      </c>
      <c r="E32" s="14">
        <f>E27+E29+E30+E31</f>
        <v>16353719</v>
      </c>
      <c r="F32" s="91" t="s">
        <v>8</v>
      </c>
      <c r="G32" s="14">
        <f>SUM(G27:G31)</f>
        <v>11296</v>
      </c>
      <c r="H32" s="14">
        <f>SUM(H27:H31)</f>
        <v>13613</v>
      </c>
      <c r="I32" s="14">
        <f>SUM(I27:I31)</f>
        <v>16354</v>
      </c>
      <c r="J32" s="14">
        <f>SUM(J27:J31)</f>
        <v>16353719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E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Q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14" width="10.140625" style="74" customWidth="1"/>
    <col min="15" max="15" width="11.00390625" style="74" customWidth="1"/>
    <col min="16" max="17" width="9.28125" style="133" hidden="1" customWidth="1"/>
    <col min="18" max="16384" width="9.140625" style="74" customWidth="1"/>
  </cols>
  <sheetData>
    <row r="1" spans="1:17" s="16" customFormat="1" ht="15.75">
      <c r="A1" s="291" t="s">
        <v>544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130"/>
      <c r="Q1" s="130"/>
    </row>
    <row r="2" spans="16:17" s="16" customFormat="1" ht="15.75">
      <c r="P2" s="130"/>
      <c r="Q2" s="130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1"/>
      <c r="Q3" s="131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1"/>
      <c r="Q4" s="131"/>
    </row>
    <row r="5" spans="1:17" s="10" customFormat="1" ht="25.5">
      <c r="A5" s="1">
        <v>2</v>
      </c>
      <c r="B5" s="119" t="s">
        <v>303</v>
      </c>
      <c r="C5" s="5">
        <v>398798</v>
      </c>
      <c r="D5" s="5">
        <v>942247</v>
      </c>
      <c r="E5" s="5">
        <v>942247</v>
      </c>
      <c r="F5" s="5">
        <v>942247</v>
      </c>
      <c r="G5" s="5">
        <v>942247</v>
      </c>
      <c r="H5" s="5">
        <v>942247</v>
      </c>
      <c r="I5" s="5">
        <v>942247</v>
      </c>
      <c r="J5" s="5">
        <v>942247</v>
      </c>
      <c r="K5" s="5">
        <v>942247</v>
      </c>
      <c r="L5" s="5">
        <v>942247</v>
      </c>
      <c r="M5" s="5">
        <v>942247</v>
      </c>
      <c r="N5" s="5">
        <v>942247</v>
      </c>
      <c r="O5" s="14">
        <f>SUM(C5:N5)</f>
        <v>10763515</v>
      </c>
      <c r="P5" s="132">
        <f>Összesen!L7</f>
        <v>10763515</v>
      </c>
      <c r="Q5" s="132">
        <f>O5-P5</f>
        <v>0</v>
      </c>
    </row>
    <row r="6" spans="1:17" s="10" customFormat="1" ht="25.5">
      <c r="A6" s="1">
        <v>3</v>
      </c>
      <c r="B6" s="119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1500000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1500000</v>
      </c>
      <c r="P6" s="132">
        <f>Összesen!L18</f>
        <v>1500000</v>
      </c>
      <c r="Q6" s="132">
        <f aca="true" t="shared" si="0" ref="Q6:Q27">O6-P6</f>
        <v>0</v>
      </c>
    </row>
    <row r="7" spans="1:17" s="10" customFormat="1" ht="15.75">
      <c r="A7" s="1">
        <v>4</v>
      </c>
      <c r="B7" s="119" t="s">
        <v>325</v>
      </c>
      <c r="C7" s="5">
        <v>14200</v>
      </c>
      <c r="D7" s="5">
        <v>10890</v>
      </c>
      <c r="E7" s="5">
        <v>145600</v>
      </c>
      <c r="F7" s="5">
        <v>16580</v>
      </c>
      <c r="G7" s="5">
        <v>19870</v>
      </c>
      <c r="H7" s="5">
        <v>16700</v>
      </c>
      <c r="I7" s="5">
        <v>18700</v>
      </c>
      <c r="J7" s="5">
        <v>127600</v>
      </c>
      <c r="K7" s="5">
        <v>11460</v>
      </c>
      <c r="L7" s="5">
        <v>9700</v>
      </c>
      <c r="M7" s="5">
        <v>7700</v>
      </c>
      <c r="N7" s="5">
        <v>0</v>
      </c>
      <c r="O7" s="14">
        <f aca="true" t="shared" si="1" ref="O7:O15">SUM(C7:N7)</f>
        <v>399000</v>
      </c>
      <c r="P7" s="132">
        <f>Összesen!L8</f>
        <v>399000</v>
      </c>
      <c r="Q7" s="132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8120</v>
      </c>
      <c r="D8" s="5">
        <v>19000</v>
      </c>
      <c r="E8" s="5">
        <v>8200</v>
      </c>
      <c r="F8" s="5">
        <v>11100</v>
      </c>
      <c r="G8" s="5">
        <v>8045</v>
      </c>
      <c r="H8" s="5">
        <v>8640</v>
      </c>
      <c r="I8" s="5">
        <v>24300</v>
      </c>
      <c r="J8" s="5">
        <v>33100</v>
      </c>
      <c r="K8" s="5">
        <v>8240</v>
      </c>
      <c r="L8" s="5">
        <v>8560</v>
      </c>
      <c r="M8" s="5">
        <v>21400</v>
      </c>
      <c r="N8" s="5">
        <v>11705</v>
      </c>
      <c r="O8" s="14">
        <f t="shared" si="1"/>
        <v>170410</v>
      </c>
      <c r="P8" s="132">
        <f>Összesen!L9</f>
        <v>170410</v>
      </c>
      <c r="Q8" s="132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2">
        <f>Összesen!L19</f>
        <v>0</v>
      </c>
      <c r="Q9" s="132">
        <f t="shared" si="0"/>
        <v>0</v>
      </c>
    </row>
    <row r="10" spans="1:17" s="10" customFormat="1" ht="15.75">
      <c r="A10" s="1">
        <v>7</v>
      </c>
      <c r="B10" s="119" t="s">
        <v>383</v>
      </c>
      <c r="C10" s="5">
        <v>15000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20000</v>
      </c>
      <c r="K10" s="5">
        <v>20000</v>
      </c>
      <c r="L10" s="5">
        <v>20000</v>
      </c>
      <c r="M10" s="5">
        <v>20000</v>
      </c>
      <c r="N10" s="5">
        <v>5000</v>
      </c>
      <c r="O10" s="14">
        <f t="shared" si="1"/>
        <v>100000</v>
      </c>
      <c r="P10" s="132">
        <f>Összesen!L10</f>
        <v>100000</v>
      </c>
      <c r="Q10" s="132">
        <f t="shared" si="0"/>
        <v>0</v>
      </c>
    </row>
    <row r="11" spans="1:17" s="10" customFormat="1" ht="15.75">
      <c r="A11" s="1">
        <v>8</v>
      </c>
      <c r="B11" s="119" t="s">
        <v>384</v>
      </c>
      <c r="C11" s="5">
        <v>0</v>
      </c>
      <c r="D11" s="5">
        <v>15000</v>
      </c>
      <c r="E11" s="5">
        <v>15000</v>
      </c>
      <c r="F11" s="5">
        <v>15000</v>
      </c>
      <c r="G11" s="5">
        <v>15000</v>
      </c>
      <c r="H11" s="5">
        <v>15000</v>
      </c>
      <c r="I11" s="5">
        <v>15000</v>
      </c>
      <c r="J11" s="5">
        <v>16370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106370</v>
      </c>
      <c r="P11" s="132">
        <f>Összesen!L20</f>
        <v>106370</v>
      </c>
      <c r="Q11" s="132">
        <f t="shared" si="0"/>
        <v>0</v>
      </c>
    </row>
    <row r="12" spans="1:17" s="10" customFormat="1" ht="15.75">
      <c r="A12" s="1">
        <v>9</v>
      </c>
      <c r="B12" s="119" t="s">
        <v>394</v>
      </c>
      <c r="C12" s="5">
        <v>700000</v>
      </c>
      <c r="D12" s="5">
        <v>0</v>
      </c>
      <c r="E12" s="5">
        <v>0</v>
      </c>
      <c r="F12" s="5">
        <v>0</v>
      </c>
      <c r="G12" s="5">
        <v>1500000</v>
      </c>
      <c r="H12" s="5">
        <v>0</v>
      </c>
      <c r="I12" s="5">
        <v>500000</v>
      </c>
      <c r="J12" s="5">
        <v>0</v>
      </c>
      <c r="K12" s="5">
        <v>0</v>
      </c>
      <c r="L12" s="5">
        <v>614424</v>
      </c>
      <c r="M12" s="5">
        <v>0</v>
      </c>
      <c r="N12" s="5">
        <v>0</v>
      </c>
      <c r="O12" s="14">
        <f t="shared" si="1"/>
        <v>3314424</v>
      </c>
      <c r="P12" s="132">
        <f>Összesen!L14</f>
        <v>3314424</v>
      </c>
      <c r="Q12" s="132">
        <f t="shared" si="0"/>
        <v>0</v>
      </c>
    </row>
    <row r="13" spans="1:17" s="10" customFormat="1" ht="15.75">
      <c r="A13" s="1">
        <v>10</v>
      </c>
      <c r="B13" s="119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2">
        <f>Összesen!L23</f>
        <v>0</v>
      </c>
      <c r="Q13" s="132">
        <f t="shared" si="0"/>
        <v>0</v>
      </c>
    </row>
    <row r="14" spans="1:17" s="10" customFormat="1" ht="15.75">
      <c r="A14" s="1">
        <v>11</v>
      </c>
      <c r="B14" s="119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2">
        <f>Összesen!L15</f>
        <v>0</v>
      </c>
      <c r="Q14" s="132">
        <f t="shared" si="0"/>
        <v>0</v>
      </c>
    </row>
    <row r="15" spans="1:17" s="10" customFormat="1" ht="15.75">
      <c r="A15" s="1">
        <v>12</v>
      </c>
      <c r="B15" s="119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2">
        <f>Összesen!L24</f>
        <v>0</v>
      </c>
      <c r="Q15" s="132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1136118</v>
      </c>
      <c r="D16" s="14">
        <f t="shared" si="2"/>
        <v>987137</v>
      </c>
      <c r="E16" s="14">
        <f t="shared" si="2"/>
        <v>1111047</v>
      </c>
      <c r="F16" s="14">
        <f t="shared" si="2"/>
        <v>984927</v>
      </c>
      <c r="G16" s="14">
        <f t="shared" si="2"/>
        <v>2485162</v>
      </c>
      <c r="H16" s="14">
        <f t="shared" si="2"/>
        <v>982587</v>
      </c>
      <c r="I16" s="14">
        <f t="shared" si="2"/>
        <v>1500247</v>
      </c>
      <c r="J16" s="14">
        <f t="shared" si="2"/>
        <v>2639317</v>
      </c>
      <c r="K16" s="14">
        <f t="shared" si="2"/>
        <v>981947</v>
      </c>
      <c r="L16" s="14">
        <f t="shared" si="2"/>
        <v>1594931</v>
      </c>
      <c r="M16" s="14">
        <f t="shared" si="2"/>
        <v>991347</v>
      </c>
      <c r="N16" s="14">
        <f t="shared" si="2"/>
        <v>958952</v>
      </c>
      <c r="O16" s="14">
        <f t="shared" si="2"/>
        <v>16353719</v>
      </c>
      <c r="P16" s="132">
        <f>Összesen!L31</f>
        <v>16353719</v>
      </c>
      <c r="Q16" s="132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378828</v>
      </c>
      <c r="D17" s="5">
        <v>378828</v>
      </c>
      <c r="E17" s="5">
        <v>378828</v>
      </c>
      <c r="F17" s="5">
        <v>378828</v>
      </c>
      <c r="G17" s="5">
        <v>678828</v>
      </c>
      <c r="H17" s="5">
        <v>378828</v>
      </c>
      <c r="I17" s="5">
        <v>378828</v>
      </c>
      <c r="J17" s="5">
        <v>428828</v>
      </c>
      <c r="K17" s="5">
        <v>378828</v>
      </c>
      <c r="L17" s="5">
        <v>378828</v>
      </c>
      <c r="M17" s="5">
        <v>428828</v>
      </c>
      <c r="N17" s="5">
        <v>578828</v>
      </c>
      <c r="O17" s="14">
        <f aca="true" t="shared" si="3" ref="O17:O26">SUM(C17:N17)</f>
        <v>5145936</v>
      </c>
      <c r="P17" s="132">
        <f>Összesen!Y7</f>
        <v>5145936</v>
      </c>
      <c r="Q17" s="132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79554</v>
      </c>
      <c r="D18" s="5">
        <v>79554</v>
      </c>
      <c r="E18" s="5">
        <v>79554</v>
      </c>
      <c r="F18" s="5">
        <v>79554</v>
      </c>
      <c r="G18" s="5">
        <v>108612</v>
      </c>
      <c r="H18" s="5">
        <v>79554</v>
      </c>
      <c r="I18" s="5">
        <v>79554</v>
      </c>
      <c r="J18" s="5">
        <v>87370</v>
      </c>
      <c r="K18" s="5">
        <v>79554</v>
      </c>
      <c r="L18" s="5">
        <v>79554</v>
      </c>
      <c r="M18" s="5">
        <v>90054</v>
      </c>
      <c r="N18" s="5">
        <v>92612</v>
      </c>
      <c r="O18" s="14">
        <f t="shared" si="3"/>
        <v>1015080</v>
      </c>
      <c r="P18" s="132">
        <f>Összesen!Y8</f>
        <v>1015080</v>
      </c>
      <c r="Q18" s="132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310500</v>
      </c>
      <c r="D19" s="5">
        <v>309875</v>
      </c>
      <c r="E19" s="5">
        <v>326800</v>
      </c>
      <c r="F19" s="5">
        <v>398400</v>
      </c>
      <c r="G19" s="5">
        <v>354700</v>
      </c>
      <c r="H19" s="5">
        <v>342800</v>
      </c>
      <c r="I19" s="5">
        <v>314500</v>
      </c>
      <c r="J19" s="5">
        <v>321400</v>
      </c>
      <c r="K19" s="5">
        <v>1498750</v>
      </c>
      <c r="L19" s="5">
        <v>310200</v>
      </c>
      <c r="M19" s="5">
        <v>378400</v>
      </c>
      <c r="N19" s="5">
        <v>323355</v>
      </c>
      <c r="O19" s="14">
        <f t="shared" si="3"/>
        <v>5189680</v>
      </c>
      <c r="P19" s="132">
        <f>Összesen!Y9</f>
        <v>5189680</v>
      </c>
      <c r="Q19" s="132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16300</v>
      </c>
      <c r="D20" s="5">
        <v>16300</v>
      </c>
      <c r="E20" s="5">
        <v>16300</v>
      </c>
      <c r="F20" s="5">
        <v>36300</v>
      </c>
      <c r="G20" s="5">
        <v>226300</v>
      </c>
      <c r="H20" s="5">
        <v>177500</v>
      </c>
      <c r="I20" s="5">
        <v>316300</v>
      </c>
      <c r="J20" s="5">
        <v>46300</v>
      </c>
      <c r="K20" s="5">
        <v>96300</v>
      </c>
      <c r="L20" s="5">
        <v>16300</v>
      </c>
      <c r="M20" s="5">
        <v>56300</v>
      </c>
      <c r="N20" s="5">
        <v>206300</v>
      </c>
      <c r="O20" s="14">
        <f t="shared" si="3"/>
        <v>1226800</v>
      </c>
      <c r="P20" s="132">
        <f>Összesen!Y10</f>
        <v>1226800</v>
      </c>
      <c r="Q20" s="132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26681</v>
      </c>
      <c r="D21" s="5">
        <v>26681</v>
      </c>
      <c r="E21" s="5">
        <v>26681</v>
      </c>
      <c r="F21" s="5">
        <v>46681</v>
      </c>
      <c r="G21" s="5">
        <v>156681</v>
      </c>
      <c r="H21" s="5">
        <v>171013</v>
      </c>
      <c r="I21" s="5">
        <v>46681</v>
      </c>
      <c r="J21" s="5">
        <v>26681</v>
      </c>
      <c r="K21" s="5">
        <v>46686</v>
      </c>
      <c r="L21" s="5">
        <v>56681</v>
      </c>
      <c r="M21" s="5">
        <v>171013</v>
      </c>
      <c r="N21" s="5">
        <v>226681</v>
      </c>
      <c r="O21" s="14">
        <f t="shared" si="3"/>
        <v>1028841</v>
      </c>
      <c r="P21" s="132">
        <f>Összesen!Y11</f>
        <v>1028841</v>
      </c>
      <c r="Q21" s="132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900000</v>
      </c>
      <c r="H22" s="5">
        <v>0</v>
      </c>
      <c r="I22" s="5">
        <v>0</v>
      </c>
      <c r="J22" s="5">
        <v>0</v>
      </c>
      <c r="K22" s="5">
        <v>1112035</v>
      </c>
      <c r="L22" s="5">
        <v>0</v>
      </c>
      <c r="M22" s="5">
        <v>0</v>
      </c>
      <c r="N22" s="5">
        <v>0</v>
      </c>
      <c r="O22" s="14">
        <f t="shared" si="3"/>
        <v>2012035</v>
      </c>
      <c r="P22" s="132">
        <f>Összesen!Y18</f>
        <v>2012035</v>
      </c>
      <c r="Q22" s="132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87149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>
        <f t="shared" si="3"/>
        <v>87149</v>
      </c>
      <c r="P23" s="132">
        <f>Összesen!Y19</f>
        <v>87149</v>
      </c>
      <c r="Q23" s="132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250000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250000</v>
      </c>
      <c r="P24" s="132">
        <f>Összesen!Y20</f>
        <v>250000</v>
      </c>
      <c r="Q24" s="132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0</v>
      </c>
      <c r="D25" s="5">
        <v>398198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398198</v>
      </c>
      <c r="P25" s="132">
        <f>Összesen!Y13</f>
        <v>398198</v>
      </c>
      <c r="Q25" s="132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2">
        <f>Összesen!Y22</f>
        <v>0</v>
      </c>
      <c r="Q26" s="132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811863</v>
      </c>
      <c r="D27" s="14">
        <f aca="true" t="shared" si="4" ref="D27:O27">SUM(D17:D26)</f>
        <v>1209436</v>
      </c>
      <c r="E27" s="14">
        <f t="shared" si="4"/>
        <v>828163</v>
      </c>
      <c r="F27" s="14">
        <f t="shared" si="4"/>
        <v>1189763</v>
      </c>
      <c r="G27" s="14">
        <f t="shared" si="4"/>
        <v>2425121</v>
      </c>
      <c r="H27" s="14">
        <f t="shared" si="4"/>
        <v>1149695</v>
      </c>
      <c r="I27" s="14">
        <f t="shared" si="4"/>
        <v>1223012</v>
      </c>
      <c r="J27" s="14">
        <f t="shared" si="4"/>
        <v>910579</v>
      </c>
      <c r="K27" s="14">
        <f t="shared" si="4"/>
        <v>3212153</v>
      </c>
      <c r="L27" s="14">
        <f t="shared" si="4"/>
        <v>841563</v>
      </c>
      <c r="M27" s="14">
        <f t="shared" si="4"/>
        <v>1124595</v>
      </c>
      <c r="N27" s="14">
        <f t="shared" si="4"/>
        <v>1427776</v>
      </c>
      <c r="O27" s="14">
        <f t="shared" si="4"/>
        <v>16353719</v>
      </c>
      <c r="P27" s="132">
        <f>Összesen!Y31</f>
        <v>16353719</v>
      </c>
      <c r="Q27" s="132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324255</v>
      </c>
      <c r="D28" s="14">
        <f>C28+D16-D27</f>
        <v>101956</v>
      </c>
      <c r="E28" s="14">
        <f aca="true" t="shared" si="5" ref="E28:O28">D28+E16-E27</f>
        <v>384840</v>
      </c>
      <c r="F28" s="14">
        <f t="shared" si="5"/>
        <v>180004</v>
      </c>
      <c r="G28" s="14">
        <f t="shared" si="5"/>
        <v>240045</v>
      </c>
      <c r="H28" s="14">
        <f t="shared" si="5"/>
        <v>72937</v>
      </c>
      <c r="I28" s="14">
        <f t="shared" si="5"/>
        <v>350172</v>
      </c>
      <c r="J28" s="14">
        <f t="shared" si="5"/>
        <v>2078910</v>
      </c>
      <c r="K28" s="14">
        <f t="shared" si="5"/>
        <v>-151296</v>
      </c>
      <c r="L28" s="14">
        <f t="shared" si="5"/>
        <v>602072</v>
      </c>
      <c r="M28" s="14">
        <f t="shared" si="5"/>
        <v>468824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90" t="s">
        <v>543</v>
      </c>
      <c r="B1" s="290"/>
      <c r="C1" s="290"/>
      <c r="D1" s="290"/>
      <c r="E1" s="290"/>
      <c r="F1" s="290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83" t="s">
        <v>9</v>
      </c>
      <c r="C4" s="6" t="s">
        <v>100</v>
      </c>
      <c r="D4" s="6" t="s">
        <v>389</v>
      </c>
      <c r="E4" s="6" t="s">
        <v>414</v>
      </c>
      <c r="F4" s="6" t="s">
        <v>504</v>
      </c>
    </row>
    <row r="5" spans="1:6" s="10" customFormat="1" ht="15.75">
      <c r="A5" s="1">
        <v>2</v>
      </c>
      <c r="B5" s="28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292" t="s">
        <v>542</v>
      </c>
      <c r="B1" s="292"/>
      <c r="C1" s="29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608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183199</v>
      </c>
      <c r="C12" s="60">
        <f>SUM(C13,C16,C19,C25,C22)</f>
        <v>137000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170000</v>
      </c>
      <c r="C16" s="61">
        <f>SUM(C17:C18)</f>
        <v>127000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170000</v>
      </c>
      <c r="C17" s="62">
        <v>127000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13199</v>
      </c>
      <c r="C25" s="61">
        <f>SUM(C26:C27)</f>
        <v>10000</v>
      </c>
    </row>
    <row r="26" spans="1:3" ht="18">
      <c r="A26" s="81" t="s">
        <v>77</v>
      </c>
      <c r="B26" s="62">
        <v>13199</v>
      </c>
      <c r="C26" s="62">
        <v>10000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183199</v>
      </c>
      <c r="C29" s="60">
        <f>SUM(C8,C11,C12,C28,C4,C7)</f>
        <v>137000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2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9.140625" style="22" customWidth="1"/>
    <col min="13" max="16384" width="9.140625" style="22" customWidth="1"/>
  </cols>
  <sheetData>
    <row r="1" spans="1:12" s="16" customFormat="1" ht="15.75">
      <c r="A1" s="281" t="s">
        <v>541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s="16" customFormat="1" ht="15.75">
      <c r="A2" s="282" t="s">
        <v>397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s="16" customFormat="1" ht="15.75">
      <c r="A3" s="282" t="s">
        <v>396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5.75">
      <c r="A4" s="282" t="s">
        <v>531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76" t="s">
        <v>9</v>
      </c>
      <c r="C7" s="279" t="s">
        <v>389</v>
      </c>
      <c r="D7" s="279"/>
      <c r="E7" s="279"/>
      <c r="F7" s="280"/>
      <c r="G7" s="278" t="s">
        <v>414</v>
      </c>
      <c r="H7" s="279"/>
      <c r="I7" s="279"/>
      <c r="J7" s="280"/>
      <c r="K7" s="279" t="s">
        <v>504</v>
      </c>
      <c r="L7" s="280"/>
    </row>
    <row r="8" spans="1:12" s="3" customFormat="1" ht="31.5">
      <c r="A8" s="1"/>
      <c r="B8" s="293"/>
      <c r="C8" s="4" t="s">
        <v>415</v>
      </c>
      <c r="D8" s="4" t="s">
        <v>416</v>
      </c>
      <c r="E8" s="4" t="s">
        <v>509</v>
      </c>
      <c r="F8" s="4" t="s">
        <v>510</v>
      </c>
      <c r="G8" s="4" t="s">
        <v>415</v>
      </c>
      <c r="H8" s="4" t="s">
        <v>416</v>
      </c>
      <c r="I8" s="4" t="s">
        <v>509</v>
      </c>
      <c r="J8" s="4" t="s">
        <v>510</v>
      </c>
      <c r="K8" s="4" t="s">
        <v>509</v>
      </c>
      <c r="L8" s="4" t="s">
        <v>510</v>
      </c>
    </row>
    <row r="9" spans="1:12" s="3" customFormat="1" ht="15.75">
      <c r="A9" s="1">
        <v>2</v>
      </c>
      <c r="B9" s="277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409</v>
      </c>
      <c r="C10" s="15">
        <v>150</v>
      </c>
      <c r="D10" s="15">
        <v>150</v>
      </c>
      <c r="E10" s="15">
        <v>240</v>
      </c>
      <c r="F10" s="15">
        <v>240</v>
      </c>
      <c r="G10" s="15">
        <v>155</v>
      </c>
      <c r="H10" s="15">
        <v>155</v>
      </c>
      <c r="I10" s="15">
        <v>150</v>
      </c>
      <c r="J10" s="15">
        <v>150</v>
      </c>
      <c r="K10" s="15">
        <v>155</v>
      </c>
      <c r="L10" s="15">
        <v>155</v>
      </c>
    </row>
    <row r="11" spans="1:12" ht="30">
      <c r="A11" s="1">
        <v>4</v>
      </c>
      <c r="B11" s="47" t="s">
        <v>410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13</v>
      </c>
      <c r="D12" s="15">
        <v>13</v>
      </c>
      <c r="E12" s="15">
        <v>39</v>
      </c>
      <c r="F12" s="15">
        <v>39</v>
      </c>
      <c r="G12" s="15">
        <v>6</v>
      </c>
      <c r="H12" s="15">
        <v>6</v>
      </c>
      <c r="I12" s="15">
        <v>13</v>
      </c>
      <c r="J12" s="15">
        <v>13</v>
      </c>
      <c r="K12" s="15">
        <v>6</v>
      </c>
      <c r="L12" s="15">
        <v>6</v>
      </c>
    </row>
    <row r="13" spans="1:12" ht="45">
      <c r="A13" s="1">
        <v>6</v>
      </c>
      <c r="B13" s="47" t="s">
        <v>32</v>
      </c>
      <c r="C13" s="15">
        <v>52</v>
      </c>
      <c r="D13" s="15">
        <v>52</v>
      </c>
      <c r="E13" s="15">
        <v>39</v>
      </c>
      <c r="F13" s="15">
        <v>39</v>
      </c>
      <c r="G13" s="15">
        <v>47</v>
      </c>
      <c r="H13" s="15">
        <v>47</v>
      </c>
      <c r="I13" s="15">
        <v>52</v>
      </c>
      <c r="J13" s="15">
        <v>52</v>
      </c>
      <c r="K13" s="15">
        <v>47</v>
      </c>
      <c r="L13" s="15">
        <v>47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215</v>
      </c>
      <c r="D17" s="18">
        <f>SUM(D10:D16)</f>
        <v>215</v>
      </c>
      <c r="E17" s="18">
        <f aca="true" t="shared" si="0" ref="E17:K17">SUM(E10:E16)</f>
        <v>318</v>
      </c>
      <c r="F17" s="18">
        <f>SUM(F10:F16)</f>
        <v>318</v>
      </c>
      <c r="G17" s="18">
        <f t="shared" si="0"/>
        <v>208</v>
      </c>
      <c r="H17" s="18">
        <f>SUM(H10:H16)</f>
        <v>208</v>
      </c>
      <c r="I17" s="18">
        <f t="shared" si="0"/>
        <v>215</v>
      </c>
      <c r="J17" s="18">
        <f>SUM(J10:J16)</f>
        <v>215</v>
      </c>
      <c r="K17" s="18">
        <f t="shared" si="0"/>
        <v>208</v>
      </c>
      <c r="L17" s="18">
        <f>SUM(L10:L16)</f>
        <v>208</v>
      </c>
    </row>
    <row r="18" spans="1:12" ht="15.75">
      <c r="A18" s="1">
        <v>11</v>
      </c>
      <c r="B18" s="49" t="s">
        <v>61</v>
      </c>
      <c r="C18" s="18">
        <f>ROUNDDOWN(C17*0.5,0)</f>
        <v>107</v>
      </c>
      <c r="D18" s="18">
        <f>ROUNDDOWN(D17*0.5,0)</f>
        <v>107</v>
      </c>
      <c r="E18" s="18">
        <f aca="true" t="shared" si="1" ref="E18:K18">ROUNDDOWN(E17*0.5,0)</f>
        <v>159</v>
      </c>
      <c r="F18" s="18">
        <f>ROUNDDOWN(F17*0.5,0)</f>
        <v>159</v>
      </c>
      <c r="G18" s="18">
        <f t="shared" si="1"/>
        <v>104</v>
      </c>
      <c r="H18" s="18">
        <f>ROUNDDOWN(H17*0.5,0)</f>
        <v>104</v>
      </c>
      <c r="I18" s="18">
        <f t="shared" si="1"/>
        <v>107</v>
      </c>
      <c r="J18" s="18">
        <f>ROUNDDOWN(J17*0.5,0)</f>
        <v>107</v>
      </c>
      <c r="K18" s="18">
        <f t="shared" si="1"/>
        <v>104</v>
      </c>
      <c r="L18" s="18">
        <f>ROUNDDOWN(L17*0.5,0)</f>
        <v>104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107</v>
      </c>
      <c r="D27" s="18">
        <f t="shared" si="3"/>
        <v>107</v>
      </c>
      <c r="E27" s="18">
        <f t="shared" si="3"/>
        <v>159</v>
      </c>
      <c r="F27" s="18">
        <f t="shared" si="3"/>
        <v>159</v>
      </c>
      <c r="G27" s="18">
        <f t="shared" si="3"/>
        <v>104</v>
      </c>
      <c r="H27" s="18">
        <f t="shared" si="3"/>
        <v>104</v>
      </c>
      <c r="I27" s="18">
        <f t="shared" si="3"/>
        <v>107</v>
      </c>
      <c r="J27" s="18">
        <f t="shared" si="3"/>
        <v>107</v>
      </c>
      <c r="K27" s="18">
        <f t="shared" si="3"/>
        <v>104</v>
      </c>
      <c r="L27" s="18">
        <f t="shared" si="3"/>
        <v>104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05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1.00390625" style="41" customWidth="1"/>
    <col min="4" max="5" width="11.7109375" style="41" customWidth="1"/>
    <col min="6" max="6" width="13.8515625" style="16" customWidth="1"/>
    <col min="7" max="16384" width="9.140625" style="16" customWidth="1"/>
  </cols>
  <sheetData>
    <row r="1" spans="1:5" ht="15.75">
      <c r="A1" s="281" t="s">
        <v>537</v>
      </c>
      <c r="B1" s="281"/>
      <c r="C1" s="281"/>
      <c r="D1" s="281"/>
      <c r="E1" s="281"/>
    </row>
    <row r="2" spans="1:5" ht="15.75">
      <c r="A2" s="282" t="s">
        <v>535</v>
      </c>
      <c r="B2" s="282"/>
      <c r="C2" s="282"/>
      <c r="D2" s="282"/>
      <c r="E2" s="282"/>
    </row>
    <row r="3" spans="1:5" ht="15.75">
      <c r="A3" s="114"/>
      <c r="B3" s="45"/>
      <c r="C3" s="45"/>
      <c r="D3" s="45"/>
      <c r="E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640</v>
      </c>
      <c r="E4" s="40" t="s">
        <v>668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6" s="10" customFormat="1" ht="15.75">
      <c r="A8" s="89" t="s">
        <v>163</v>
      </c>
      <c r="B8" s="17">
        <v>2</v>
      </c>
      <c r="C8" s="84">
        <v>845170</v>
      </c>
      <c r="D8" s="84">
        <v>845170</v>
      </c>
      <c r="E8" s="84">
        <v>845170</v>
      </c>
      <c r="F8" s="12"/>
    </row>
    <row r="9" spans="1:6" s="10" customFormat="1" ht="15.75">
      <c r="A9" s="89" t="s">
        <v>164</v>
      </c>
      <c r="B9" s="17">
        <v>2</v>
      </c>
      <c r="C9" s="84">
        <v>448000</v>
      </c>
      <c r="D9" s="84">
        <v>448000</v>
      </c>
      <c r="E9" s="84">
        <v>448000</v>
      </c>
      <c r="F9" s="12"/>
    </row>
    <row r="10" spans="1:6" s="10" customFormat="1" ht="15.75">
      <c r="A10" s="89" t="s">
        <v>165</v>
      </c>
      <c r="B10" s="17">
        <v>2</v>
      </c>
      <c r="C10" s="84">
        <v>100000</v>
      </c>
      <c r="D10" s="84">
        <v>100000</v>
      </c>
      <c r="E10" s="84">
        <v>100000</v>
      </c>
      <c r="F10" s="12"/>
    </row>
    <row r="11" spans="1:6" s="10" customFormat="1" ht="15.75">
      <c r="A11" s="89" t="s">
        <v>166</v>
      </c>
      <c r="B11" s="17">
        <v>2</v>
      </c>
      <c r="C11" s="84">
        <v>163440</v>
      </c>
      <c r="D11" s="84">
        <v>163440</v>
      </c>
      <c r="E11" s="84">
        <v>163440</v>
      </c>
      <c r="F11" s="12"/>
    </row>
    <row r="12" spans="1:6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F12" s="12"/>
    </row>
    <row r="13" spans="1:6" s="10" customFormat="1" ht="31.5" hidden="1">
      <c r="A13" s="89" t="s">
        <v>283</v>
      </c>
      <c r="B13" s="17">
        <v>2</v>
      </c>
      <c r="C13" s="84"/>
      <c r="D13" s="84"/>
      <c r="E13" s="84"/>
      <c r="F13" s="12"/>
    </row>
    <row r="14" spans="1:6" s="10" customFormat="1" ht="15.75">
      <c r="A14" s="115" t="s">
        <v>495</v>
      </c>
      <c r="B14" s="17">
        <v>2</v>
      </c>
      <c r="C14" s="84">
        <v>1639153</v>
      </c>
      <c r="D14" s="84">
        <v>1966983</v>
      </c>
      <c r="E14" s="84">
        <v>1966983</v>
      </c>
      <c r="F14" s="12"/>
    </row>
    <row r="15" spans="1:6" s="10" customFormat="1" ht="15.75" hidden="1">
      <c r="A15" s="89" t="s">
        <v>302</v>
      </c>
      <c r="B15" s="17">
        <v>2</v>
      </c>
      <c r="C15" s="84"/>
      <c r="D15" s="84"/>
      <c r="E15" s="84"/>
      <c r="F15" s="12"/>
    </row>
    <row r="16" spans="1:6" s="10" customFormat="1" ht="31.5">
      <c r="A16" s="112" t="s">
        <v>281</v>
      </c>
      <c r="B16" s="17"/>
      <c r="C16" s="84">
        <f>SUM(C7:C15)</f>
        <v>8195763</v>
      </c>
      <c r="D16" s="84">
        <f>SUM(D7:D15)</f>
        <v>8523593</v>
      </c>
      <c r="E16" s="84">
        <f>SUM(E7:E15)</f>
        <v>8523593</v>
      </c>
      <c r="F16" s="12"/>
    </row>
    <row r="17" spans="1:6" s="10" customFormat="1" ht="15.75" hidden="1">
      <c r="A17" s="89" t="s">
        <v>285</v>
      </c>
      <c r="B17" s="17">
        <v>2</v>
      </c>
      <c r="C17" s="84"/>
      <c r="D17" s="84"/>
      <c r="E17" s="84"/>
      <c r="F17" s="12"/>
    </row>
    <row r="18" spans="1:6" s="10" customFormat="1" ht="15.75" hidden="1">
      <c r="A18" s="89" t="s">
        <v>286</v>
      </c>
      <c r="B18" s="17">
        <v>2</v>
      </c>
      <c r="C18" s="84"/>
      <c r="D18" s="84"/>
      <c r="E18" s="84"/>
      <c r="F18" s="12"/>
    </row>
    <row r="19" spans="1:6" s="10" customFormat="1" ht="31.5" hidden="1">
      <c r="A19" s="112" t="s">
        <v>284</v>
      </c>
      <c r="B19" s="17"/>
      <c r="C19" s="84">
        <f>SUM(C17:C18)</f>
        <v>0</v>
      </c>
      <c r="D19" s="84">
        <f>SUM(D17:D18)</f>
        <v>0</v>
      </c>
      <c r="E19" s="84">
        <f>SUM(E17:E18)</f>
        <v>0</v>
      </c>
      <c r="F19" s="12"/>
    </row>
    <row r="20" spans="1:6" s="10" customFormat="1" ht="15.75" hidden="1">
      <c r="A20" s="89" t="s">
        <v>287</v>
      </c>
      <c r="B20" s="17">
        <v>2</v>
      </c>
      <c r="C20" s="84"/>
      <c r="D20" s="84"/>
      <c r="E20" s="84"/>
      <c r="F20" s="12"/>
    </row>
    <row r="21" spans="1:6" s="10" customFormat="1" ht="15.75" hidden="1">
      <c r="A21" s="89" t="s">
        <v>288</v>
      </c>
      <c r="B21" s="17">
        <v>2</v>
      </c>
      <c r="C21" s="129"/>
      <c r="D21" s="129"/>
      <c r="E21" s="129"/>
      <c r="F21" s="12"/>
    </row>
    <row r="22" spans="1:6" s="10" customFormat="1" ht="15.75" hidden="1">
      <c r="A22" s="115" t="s">
        <v>495</v>
      </c>
      <c r="B22" s="17">
        <v>2</v>
      </c>
      <c r="C22" s="84"/>
      <c r="D22" s="84"/>
      <c r="E22" s="84"/>
      <c r="F22" s="12"/>
    </row>
    <row r="23" spans="1:6" s="10" customFormat="1" ht="15.75">
      <c r="A23" s="89" t="s">
        <v>291</v>
      </c>
      <c r="B23" s="17">
        <v>2</v>
      </c>
      <c r="C23" s="84">
        <v>55360</v>
      </c>
      <c r="D23" s="84">
        <v>55360</v>
      </c>
      <c r="E23" s="84">
        <v>55360</v>
      </c>
      <c r="F23" s="12"/>
    </row>
    <row r="24" spans="1:6" s="10" customFormat="1" ht="15.75" hidden="1">
      <c r="A24" s="89" t="s">
        <v>292</v>
      </c>
      <c r="B24" s="17">
        <v>2</v>
      </c>
      <c r="C24" s="84"/>
      <c r="D24" s="84"/>
      <c r="E24" s="84"/>
      <c r="F24" s="12"/>
    </row>
    <row r="25" spans="1:6" s="10" customFormat="1" ht="31.5">
      <c r="A25" s="89" t="s">
        <v>496</v>
      </c>
      <c r="B25" s="17">
        <v>2</v>
      </c>
      <c r="C25" s="84">
        <v>503823</v>
      </c>
      <c r="D25" s="84">
        <v>503823</v>
      </c>
      <c r="E25" s="84">
        <v>503823</v>
      </c>
      <c r="F25" s="12"/>
    </row>
    <row r="26" spans="1:6" s="10" customFormat="1" ht="15.75" hidden="1">
      <c r="A26" s="89" t="s">
        <v>289</v>
      </c>
      <c r="B26" s="17">
        <v>2</v>
      </c>
      <c r="C26" s="84"/>
      <c r="D26" s="84"/>
      <c r="E26" s="84"/>
      <c r="F26" s="12"/>
    </row>
    <row r="27" spans="1:6" s="10" customFormat="1" ht="15.75" hidden="1">
      <c r="A27" s="89" t="s">
        <v>524</v>
      </c>
      <c r="B27" s="17">
        <v>2</v>
      </c>
      <c r="C27" s="84"/>
      <c r="D27" s="84"/>
      <c r="E27" s="84"/>
      <c r="F27" s="12"/>
    </row>
    <row r="28" spans="1:6" s="10" customFormat="1" ht="47.25">
      <c r="A28" s="112" t="s">
        <v>290</v>
      </c>
      <c r="B28" s="17"/>
      <c r="C28" s="84">
        <f>SUM(C20:C27)</f>
        <v>559183</v>
      </c>
      <c r="D28" s="84">
        <f>SUM(D20:D27)</f>
        <v>559183</v>
      </c>
      <c r="E28" s="84">
        <f>SUM(E20:E27)</f>
        <v>559183</v>
      </c>
      <c r="F28" s="12"/>
    </row>
    <row r="29" spans="1:6" s="10" customFormat="1" ht="47.25">
      <c r="A29" s="89" t="s">
        <v>293</v>
      </c>
      <c r="B29" s="17">
        <v>2</v>
      </c>
      <c r="C29" s="84">
        <v>1200000</v>
      </c>
      <c r="D29" s="84">
        <v>1200000</v>
      </c>
      <c r="E29" s="84">
        <v>1200000</v>
      </c>
      <c r="F29" s="12"/>
    </row>
    <row r="30" spans="1:6" s="10" customFormat="1" ht="31.5">
      <c r="A30" s="112" t="s">
        <v>294</v>
      </c>
      <c r="B30" s="17"/>
      <c r="C30" s="84">
        <f>SUM(C29)</f>
        <v>1200000</v>
      </c>
      <c r="D30" s="84">
        <f>SUM(D29)</f>
        <v>1200000</v>
      </c>
      <c r="E30" s="84">
        <f>SUM(E29)</f>
        <v>1200000</v>
      </c>
      <c r="F30" s="12"/>
    </row>
    <row r="31" spans="1:6" s="10" customFormat="1" ht="15.75" hidden="1">
      <c r="A31" s="89" t="s">
        <v>295</v>
      </c>
      <c r="B31" s="17">
        <v>2</v>
      </c>
      <c r="C31" s="84"/>
      <c r="D31" s="84"/>
      <c r="E31" s="84"/>
      <c r="F31" s="12"/>
    </row>
    <row r="32" spans="1:6" s="10" customFormat="1" ht="15.75" hidden="1">
      <c r="A32" s="89" t="s">
        <v>296</v>
      </c>
      <c r="B32" s="17">
        <v>2</v>
      </c>
      <c r="C32" s="84"/>
      <c r="D32" s="84"/>
      <c r="E32" s="84"/>
      <c r="F32" s="12"/>
    </row>
    <row r="33" spans="1:6" s="10" customFormat="1" ht="15.75" hidden="1">
      <c r="A33" s="89" t="s">
        <v>297</v>
      </c>
      <c r="B33" s="17">
        <v>2</v>
      </c>
      <c r="C33" s="84"/>
      <c r="D33" s="84"/>
      <c r="E33" s="84"/>
      <c r="F33" s="12"/>
    </row>
    <row r="34" spans="1:6" s="10" customFormat="1" ht="31.5" hidden="1">
      <c r="A34" s="89" t="s">
        <v>298</v>
      </c>
      <c r="B34" s="17">
        <v>2</v>
      </c>
      <c r="C34" s="84"/>
      <c r="D34" s="84"/>
      <c r="E34" s="84"/>
      <c r="F34" s="12"/>
    </row>
    <row r="35" spans="1:6" s="10" customFormat="1" ht="15.75" hidden="1">
      <c r="A35" s="89" t="s">
        <v>299</v>
      </c>
      <c r="B35" s="17">
        <v>2</v>
      </c>
      <c r="C35" s="84"/>
      <c r="D35" s="84"/>
      <c r="E35" s="84"/>
      <c r="F35" s="12"/>
    </row>
    <row r="36" spans="1:6" s="10" customFormat="1" ht="15.75" hidden="1">
      <c r="A36" s="89" t="s">
        <v>300</v>
      </c>
      <c r="B36" s="17">
        <v>2</v>
      </c>
      <c r="C36" s="84"/>
      <c r="D36" s="84"/>
      <c r="E36" s="84"/>
      <c r="F36" s="12"/>
    </row>
    <row r="37" spans="1:6" s="10" customFormat="1" ht="15.75" hidden="1">
      <c r="A37" s="89" t="s">
        <v>519</v>
      </c>
      <c r="B37" s="17">
        <v>2</v>
      </c>
      <c r="C37" s="84"/>
      <c r="D37" s="84"/>
      <c r="E37" s="84"/>
      <c r="F37" s="12"/>
    </row>
    <row r="38" spans="1:6" s="10" customFormat="1" ht="15.75" hidden="1">
      <c r="A38" s="89" t="s">
        <v>301</v>
      </c>
      <c r="B38" s="17">
        <v>2</v>
      </c>
      <c r="C38" s="84"/>
      <c r="D38" s="84"/>
      <c r="E38" s="84"/>
      <c r="F38" s="12"/>
    </row>
    <row r="39" spans="1:6" s="10" customFormat="1" ht="15.75" hidden="1">
      <c r="A39" s="89" t="s">
        <v>450</v>
      </c>
      <c r="B39" s="17">
        <v>2</v>
      </c>
      <c r="C39" s="84"/>
      <c r="D39" s="84"/>
      <c r="E39" s="84"/>
      <c r="F39" s="12"/>
    </row>
    <row r="40" spans="1:6" s="10" customFormat="1" ht="15.75">
      <c r="A40" s="89" t="s">
        <v>610</v>
      </c>
      <c r="B40" s="17">
        <v>2</v>
      </c>
      <c r="C40" s="84"/>
      <c r="D40" s="84">
        <v>370000</v>
      </c>
      <c r="E40" s="84">
        <v>502000</v>
      </c>
      <c r="F40" s="12"/>
    </row>
    <row r="41" spans="1:6" s="10" customFormat="1" ht="15.75">
      <c r="A41" s="89" t="s">
        <v>497</v>
      </c>
      <c r="B41" s="17">
        <v>2</v>
      </c>
      <c r="C41" s="84"/>
      <c r="D41" s="84">
        <v>71120</v>
      </c>
      <c r="E41" s="84">
        <v>71120</v>
      </c>
      <c r="F41" s="12"/>
    </row>
    <row r="42" spans="1:6" s="10" customFormat="1" ht="15.75" hidden="1">
      <c r="A42" s="89" t="s">
        <v>302</v>
      </c>
      <c r="B42" s="17">
        <v>2</v>
      </c>
      <c r="C42" s="84"/>
      <c r="D42" s="84"/>
      <c r="E42" s="84"/>
      <c r="F42" s="12"/>
    </row>
    <row r="43" spans="1:6" s="10" customFormat="1" ht="31.5">
      <c r="A43" s="112" t="s">
        <v>451</v>
      </c>
      <c r="B43" s="17"/>
      <c r="C43" s="84">
        <f>SUM(C31:C42)</f>
        <v>0</v>
      </c>
      <c r="D43" s="84">
        <f>SUM(D31:D42)</f>
        <v>441120</v>
      </c>
      <c r="E43" s="84">
        <f>SUM(E31:E42)</f>
        <v>573120</v>
      </c>
      <c r="F43" s="12"/>
    </row>
    <row r="44" spans="1:6" s="10" customFormat="1" ht="15.75" hidden="1">
      <c r="A44" s="89"/>
      <c r="B44" s="17"/>
      <c r="C44" s="84"/>
      <c r="D44" s="84"/>
      <c r="E44" s="84"/>
      <c r="F44" s="12"/>
    </row>
    <row r="45" spans="1:6" s="10" customFormat="1" ht="15.75" hidden="1">
      <c r="A45" s="112" t="s">
        <v>452</v>
      </c>
      <c r="B45" s="17"/>
      <c r="C45" s="84">
        <f>SUM(C44)</f>
        <v>0</v>
      </c>
      <c r="D45" s="84">
        <f>SUM(D44)</f>
        <v>0</v>
      </c>
      <c r="E45" s="84">
        <f>SUM(E44)</f>
        <v>0</v>
      </c>
      <c r="F45" s="12"/>
    </row>
    <row r="46" spans="1:6" s="10" customFormat="1" ht="15.75" hidden="1">
      <c r="A46" s="64"/>
      <c r="B46" s="17"/>
      <c r="C46" s="84"/>
      <c r="D46" s="84"/>
      <c r="E46" s="84"/>
      <c r="F46" s="12"/>
    </row>
    <row r="47" spans="1:6" s="10" customFormat="1" ht="15.75" hidden="1">
      <c r="A47" s="64" t="s">
        <v>304</v>
      </c>
      <c r="B47" s="17"/>
      <c r="C47" s="84"/>
      <c r="D47" s="84"/>
      <c r="E47" s="84"/>
      <c r="F47" s="12"/>
    </row>
    <row r="48" spans="1:6" s="10" customFormat="1" ht="15.75" hidden="1">
      <c r="A48" s="64"/>
      <c r="B48" s="17"/>
      <c r="C48" s="84"/>
      <c r="D48" s="84"/>
      <c r="E48" s="84"/>
      <c r="F48" s="12"/>
    </row>
    <row r="49" spans="1:6" s="10" customFormat="1" ht="31.5" hidden="1">
      <c r="A49" s="64" t="s">
        <v>307</v>
      </c>
      <c r="B49" s="17"/>
      <c r="C49" s="84"/>
      <c r="D49" s="84"/>
      <c r="E49" s="84"/>
      <c r="F49" s="12"/>
    </row>
    <row r="50" spans="1:6" s="10" customFormat="1" ht="15.75" hidden="1">
      <c r="A50" s="64"/>
      <c r="B50" s="17"/>
      <c r="C50" s="84"/>
      <c r="D50" s="84"/>
      <c r="E50" s="84"/>
      <c r="F50" s="12"/>
    </row>
    <row r="51" spans="1:6" s="10" customFormat="1" ht="31.5" hidden="1">
      <c r="A51" s="64" t="s">
        <v>306</v>
      </c>
      <c r="B51" s="17"/>
      <c r="C51" s="84"/>
      <c r="D51" s="84"/>
      <c r="E51" s="84"/>
      <c r="F51" s="12"/>
    </row>
    <row r="52" spans="1:6" s="10" customFormat="1" ht="15.75" hidden="1">
      <c r="A52" s="64"/>
      <c r="B52" s="17"/>
      <c r="C52" s="84"/>
      <c r="D52" s="84"/>
      <c r="E52" s="84"/>
      <c r="F52" s="12"/>
    </row>
    <row r="53" spans="1:6" s="10" customFormat="1" ht="31.5" hidden="1">
      <c r="A53" s="64" t="s">
        <v>305</v>
      </c>
      <c r="B53" s="17"/>
      <c r="C53" s="84"/>
      <c r="D53" s="84"/>
      <c r="E53" s="84"/>
      <c r="F53" s="12"/>
    </row>
    <row r="54" spans="1:6" s="10" customFormat="1" ht="15.75" hidden="1">
      <c r="A54" s="89" t="s">
        <v>517</v>
      </c>
      <c r="B54" s="17">
        <v>2</v>
      </c>
      <c r="C54" s="84"/>
      <c r="D54" s="84"/>
      <c r="E54" s="84"/>
      <c r="F54" s="12"/>
    </row>
    <row r="55" spans="1:6" s="10" customFormat="1" ht="15.75" hidden="1">
      <c r="A55" s="89"/>
      <c r="B55" s="17"/>
      <c r="C55" s="84"/>
      <c r="D55" s="84"/>
      <c r="E55" s="84"/>
      <c r="F55" s="12"/>
    </row>
    <row r="56" spans="1:6" s="10" customFormat="1" ht="15.75" hidden="1">
      <c r="A56" s="89"/>
      <c r="B56" s="17"/>
      <c r="C56" s="84"/>
      <c r="D56" s="84"/>
      <c r="E56" s="84"/>
      <c r="F56" s="12"/>
    </row>
    <row r="57" spans="1:6" s="10" customFormat="1" ht="15.75" hidden="1">
      <c r="A57" s="89" t="s">
        <v>518</v>
      </c>
      <c r="B57" s="17">
        <v>2</v>
      </c>
      <c r="C57" s="84"/>
      <c r="D57" s="84"/>
      <c r="E57" s="84"/>
      <c r="F57" s="12"/>
    </row>
    <row r="58" spans="1:6" s="10" customFormat="1" ht="15.75" hidden="1">
      <c r="A58" s="111" t="s">
        <v>489</v>
      </c>
      <c r="B58" s="102"/>
      <c r="C58" s="84">
        <f>SUM(C54:C57)</f>
        <v>0</v>
      </c>
      <c r="D58" s="84">
        <f>SUM(D54:D57)</f>
        <v>0</v>
      </c>
      <c r="E58" s="84">
        <f>SUM(E54:E57)</f>
        <v>0</v>
      </c>
      <c r="F58" s="12"/>
    </row>
    <row r="59" spans="1:6" s="10" customFormat="1" ht="15.75" hidden="1">
      <c r="A59" s="89" t="s">
        <v>167</v>
      </c>
      <c r="B59" s="102">
        <v>2</v>
      </c>
      <c r="C59" s="84"/>
      <c r="D59" s="84"/>
      <c r="E59" s="84"/>
      <c r="F59" s="12"/>
    </row>
    <row r="60" spans="1:6" s="10" customFormat="1" ht="15.75" hidden="1">
      <c r="A60" s="89" t="s">
        <v>308</v>
      </c>
      <c r="B60" s="102">
        <v>2</v>
      </c>
      <c r="C60" s="84"/>
      <c r="D60" s="84"/>
      <c r="E60" s="84"/>
      <c r="F60" s="12"/>
    </row>
    <row r="61" spans="1:6" s="10" customFormat="1" ht="15.75" hidden="1">
      <c r="A61" s="89" t="s">
        <v>168</v>
      </c>
      <c r="B61" s="102">
        <v>2</v>
      </c>
      <c r="C61" s="84"/>
      <c r="D61" s="84"/>
      <c r="E61" s="84"/>
      <c r="F61" s="12"/>
    </row>
    <row r="62" spans="1:6" s="10" customFormat="1" ht="15.75" hidden="1">
      <c r="A62" s="111" t="s">
        <v>170</v>
      </c>
      <c r="B62" s="102"/>
      <c r="C62" s="84">
        <f>SUM(C59:C61)</f>
        <v>0</v>
      </c>
      <c r="D62" s="84">
        <f>SUM(D59:D61)</f>
        <v>0</v>
      </c>
      <c r="E62" s="84">
        <f>SUM(E59:E61)</f>
        <v>0</v>
      </c>
      <c r="F62" s="12"/>
    </row>
    <row r="63" spans="1:6" s="10" customFormat="1" ht="16.5" customHeight="1">
      <c r="A63" s="89" t="s">
        <v>533</v>
      </c>
      <c r="B63" s="102">
        <v>2</v>
      </c>
      <c r="C63" s="84">
        <v>808569</v>
      </c>
      <c r="D63" s="84">
        <v>808569</v>
      </c>
      <c r="E63" s="84">
        <v>808569</v>
      </c>
      <c r="F63" s="12"/>
    </row>
    <row r="64" spans="1:6" s="10" customFormat="1" ht="15.75" hidden="1">
      <c r="A64" s="89"/>
      <c r="B64" s="102"/>
      <c r="C64" s="84"/>
      <c r="D64" s="84"/>
      <c r="E64" s="84"/>
      <c r="F64" s="12"/>
    </row>
    <row r="65" spans="1:6" s="10" customFormat="1" ht="15.75" hidden="1">
      <c r="A65" s="89"/>
      <c r="B65" s="102"/>
      <c r="C65" s="84"/>
      <c r="D65" s="84"/>
      <c r="E65" s="84"/>
      <c r="F65" s="12"/>
    </row>
    <row r="66" spans="1:6" s="10" customFormat="1" ht="15.75" hidden="1">
      <c r="A66" s="89"/>
      <c r="B66" s="102"/>
      <c r="C66" s="84"/>
      <c r="D66" s="84"/>
      <c r="E66" s="84"/>
      <c r="F66" s="12"/>
    </row>
    <row r="67" spans="1:6" s="10" customFormat="1" ht="15.75">
      <c r="A67" s="111" t="s">
        <v>171</v>
      </c>
      <c r="B67" s="102"/>
      <c r="C67" s="84">
        <f>SUM(C63:C66)</f>
        <v>808569</v>
      </c>
      <c r="D67" s="84">
        <f>SUM(D63:D66)</f>
        <v>808569</v>
      </c>
      <c r="E67" s="84">
        <f>SUM(E63:E66)</f>
        <v>808569</v>
      </c>
      <c r="F67" s="12"/>
    </row>
    <row r="68" spans="1:6" s="10" customFormat="1" ht="15.75" hidden="1">
      <c r="A68" s="89" t="s">
        <v>142</v>
      </c>
      <c r="B68" s="17">
        <v>2</v>
      </c>
      <c r="C68" s="84"/>
      <c r="D68" s="84"/>
      <c r="E68" s="84"/>
      <c r="F68" s="12"/>
    </row>
    <row r="69" spans="1:6" s="10" customFormat="1" ht="15.75" hidden="1">
      <c r="A69" s="89" t="s">
        <v>466</v>
      </c>
      <c r="B69" s="104">
        <v>2</v>
      </c>
      <c r="C69" s="84"/>
      <c r="D69" s="84"/>
      <c r="E69" s="84"/>
      <c r="F69" s="12"/>
    </row>
    <row r="70" spans="1:6" s="10" customFormat="1" ht="15.75" hidden="1">
      <c r="A70" s="89" t="s">
        <v>475</v>
      </c>
      <c r="B70" s="104">
        <v>2</v>
      </c>
      <c r="C70" s="84"/>
      <c r="D70" s="84"/>
      <c r="E70" s="84"/>
      <c r="F70" s="12"/>
    </row>
    <row r="71" spans="1:6" s="10" customFormat="1" ht="15.75" hidden="1">
      <c r="A71" s="89" t="s">
        <v>467</v>
      </c>
      <c r="B71" s="104">
        <v>2</v>
      </c>
      <c r="C71" s="84"/>
      <c r="D71" s="84"/>
      <c r="E71" s="84"/>
      <c r="F71" s="12"/>
    </row>
    <row r="72" spans="1:6" s="10" customFormat="1" ht="15.75" hidden="1">
      <c r="A72" s="89" t="s">
        <v>476</v>
      </c>
      <c r="B72" s="104">
        <v>2</v>
      </c>
      <c r="C72" s="84"/>
      <c r="D72" s="84"/>
      <c r="E72" s="84"/>
      <c r="F72" s="12"/>
    </row>
    <row r="73" spans="1:6" s="10" customFormat="1" ht="15.75" hidden="1">
      <c r="A73" s="89" t="s">
        <v>468</v>
      </c>
      <c r="B73" s="104">
        <v>2</v>
      </c>
      <c r="C73" s="84"/>
      <c r="D73" s="84"/>
      <c r="E73" s="84"/>
      <c r="F73" s="12"/>
    </row>
    <row r="74" spans="1:6" s="10" customFormat="1" ht="15.75" hidden="1">
      <c r="A74" s="89" t="s">
        <v>477</v>
      </c>
      <c r="B74" s="104">
        <v>2</v>
      </c>
      <c r="C74" s="84"/>
      <c r="D74" s="84"/>
      <c r="E74" s="84"/>
      <c r="F74" s="12"/>
    </row>
    <row r="75" spans="1:6" s="10" customFormat="1" ht="15.75" hidden="1">
      <c r="A75" s="89" t="s">
        <v>131</v>
      </c>
      <c r="B75" s="17"/>
      <c r="C75" s="84"/>
      <c r="D75" s="84"/>
      <c r="E75" s="84"/>
      <c r="F75" s="12"/>
    </row>
    <row r="76" spans="1:6" s="10" customFormat="1" ht="15.75" hidden="1">
      <c r="A76" s="89" t="s">
        <v>131</v>
      </c>
      <c r="B76" s="17"/>
      <c r="C76" s="84"/>
      <c r="D76" s="84"/>
      <c r="E76" s="84"/>
      <c r="F76" s="12"/>
    </row>
    <row r="77" spans="1:6" s="10" customFormat="1" ht="15.75" hidden="1">
      <c r="A77" s="111" t="s">
        <v>172</v>
      </c>
      <c r="B77" s="17"/>
      <c r="C77" s="84">
        <f>SUM(C68:C76)</f>
        <v>0</v>
      </c>
      <c r="D77" s="84">
        <f>SUM(D68:D76)</f>
        <v>0</v>
      </c>
      <c r="E77" s="84">
        <f>SUM(E68:E76)</f>
        <v>0</v>
      </c>
      <c r="F77" s="12"/>
    </row>
    <row r="78" spans="1:6" s="10" customFormat="1" ht="15.75" hidden="1">
      <c r="A78" s="89" t="s">
        <v>478</v>
      </c>
      <c r="B78" s="104">
        <v>2</v>
      </c>
      <c r="C78" s="84"/>
      <c r="D78" s="84"/>
      <c r="E78" s="84"/>
      <c r="F78" s="12"/>
    </row>
    <row r="79" spans="1:6" s="10" customFormat="1" ht="15.75" hidden="1">
      <c r="A79" s="89" t="s">
        <v>479</v>
      </c>
      <c r="B79" s="104">
        <v>2</v>
      </c>
      <c r="C79" s="84"/>
      <c r="D79" s="84"/>
      <c r="E79" s="84"/>
      <c r="F79" s="12"/>
    </row>
    <row r="80" spans="1:6" s="10" customFormat="1" ht="15.75" hidden="1">
      <c r="A80" s="89" t="s">
        <v>480</v>
      </c>
      <c r="B80" s="104">
        <v>2</v>
      </c>
      <c r="C80" s="84"/>
      <c r="D80" s="84"/>
      <c r="E80" s="84"/>
      <c r="F80" s="12"/>
    </row>
    <row r="81" spans="1:6" s="10" customFormat="1" ht="15.75" hidden="1">
      <c r="A81" s="89" t="s">
        <v>481</v>
      </c>
      <c r="B81" s="104">
        <v>2</v>
      </c>
      <c r="C81" s="84"/>
      <c r="D81" s="84"/>
      <c r="E81" s="84"/>
      <c r="F81" s="12"/>
    </row>
    <row r="82" spans="1:6" s="10" customFormat="1" ht="15.75" hidden="1">
      <c r="A82" s="89" t="s">
        <v>482</v>
      </c>
      <c r="B82" s="104">
        <v>2</v>
      </c>
      <c r="C82" s="84"/>
      <c r="D82" s="84"/>
      <c r="E82" s="84"/>
      <c r="F82" s="12"/>
    </row>
    <row r="83" spans="1:6" s="10" customFormat="1" ht="15.75" hidden="1">
      <c r="A83" s="89" t="s">
        <v>483</v>
      </c>
      <c r="B83" s="104">
        <v>2</v>
      </c>
      <c r="C83" s="84"/>
      <c r="D83" s="84"/>
      <c r="E83" s="84"/>
      <c r="F83" s="12"/>
    </row>
    <row r="84" spans="1:6" s="10" customFormat="1" ht="15.75" hidden="1">
      <c r="A84" s="89" t="s">
        <v>484</v>
      </c>
      <c r="B84" s="17">
        <v>2</v>
      </c>
      <c r="C84" s="84"/>
      <c r="D84" s="84"/>
      <c r="E84" s="84"/>
      <c r="F84" s="12"/>
    </row>
    <row r="85" spans="1:6" s="10" customFormat="1" ht="15.75" hidden="1">
      <c r="A85" s="89" t="s">
        <v>485</v>
      </c>
      <c r="B85" s="17">
        <v>2</v>
      </c>
      <c r="C85" s="84"/>
      <c r="D85" s="84"/>
      <c r="E85" s="84"/>
      <c r="F85" s="12"/>
    </row>
    <row r="86" spans="1:6" s="10" customFormat="1" ht="15.75" hidden="1">
      <c r="A86" s="89" t="s">
        <v>131</v>
      </c>
      <c r="B86" s="17"/>
      <c r="C86" s="84"/>
      <c r="D86" s="84"/>
      <c r="E86" s="84"/>
      <c r="F86" s="12"/>
    </row>
    <row r="87" spans="1:6" s="10" customFormat="1" ht="15.75" hidden="1">
      <c r="A87" s="89" t="s">
        <v>131</v>
      </c>
      <c r="B87" s="17"/>
      <c r="C87" s="84"/>
      <c r="D87" s="84"/>
      <c r="E87" s="84"/>
      <c r="F87" s="12"/>
    </row>
    <row r="88" spans="1:6" s="10" customFormat="1" ht="15.75" hidden="1">
      <c r="A88" s="111" t="s">
        <v>309</v>
      </c>
      <c r="B88" s="17"/>
      <c r="C88" s="84">
        <f>SUM(C78:C87)</f>
        <v>0</v>
      </c>
      <c r="D88" s="84">
        <f>SUM(D78:D87)</f>
        <v>0</v>
      </c>
      <c r="E88" s="84">
        <f>SUM(E78:E87)</f>
        <v>0</v>
      </c>
      <c r="F88" s="12"/>
    </row>
    <row r="89" spans="1:6" s="10" customFormat="1" ht="15.75" hidden="1">
      <c r="A89" s="64"/>
      <c r="B89" s="17"/>
      <c r="C89" s="84"/>
      <c r="D89" s="84"/>
      <c r="E89" s="84"/>
      <c r="F89" s="12"/>
    </row>
    <row r="90" spans="1:6" s="10" customFormat="1" ht="15.75" hidden="1">
      <c r="A90" s="64"/>
      <c r="B90" s="17"/>
      <c r="C90" s="84"/>
      <c r="D90" s="84"/>
      <c r="E90" s="84"/>
      <c r="F90" s="12"/>
    </row>
    <row r="91" spans="1:6" s="10" customFormat="1" ht="31.5">
      <c r="A91" s="112" t="s">
        <v>310</v>
      </c>
      <c r="B91" s="17"/>
      <c r="C91" s="84">
        <f>C58+C62+C67+C77+C88</f>
        <v>808569</v>
      </c>
      <c r="D91" s="84">
        <f>D58+D62+D67+D77+D88</f>
        <v>808569</v>
      </c>
      <c r="E91" s="84">
        <f>E58+E62+E67+E77+E88</f>
        <v>808569</v>
      </c>
      <c r="F91" s="12"/>
    </row>
    <row r="92" spans="1:6" s="10" customFormat="1" ht="31.5">
      <c r="A92" s="43" t="s">
        <v>280</v>
      </c>
      <c r="B92" s="104"/>
      <c r="C92" s="86">
        <f>SUM(C93:C93:C95)</f>
        <v>10763515</v>
      </c>
      <c r="D92" s="86">
        <f>SUM(D93:D93:D95)</f>
        <v>11532465</v>
      </c>
      <c r="E92" s="86">
        <f>SUM(E93:E93:E95)</f>
        <v>11664465</v>
      </c>
      <c r="F92" s="12"/>
    </row>
    <row r="93" spans="1:6" s="10" customFormat="1" ht="15.75">
      <c r="A93" s="89" t="s">
        <v>408</v>
      </c>
      <c r="B93" s="102">
        <v>1</v>
      </c>
      <c r="C93" s="84">
        <f>SUMIF($B$6:$B$92,"1",C$6:C$92)</f>
        <v>0</v>
      </c>
      <c r="D93" s="84">
        <f>SUMIF($B$6:$B$92,"1",D$6:D$92)</f>
        <v>0</v>
      </c>
      <c r="E93" s="84">
        <f>SUMIF($B$6:$B$92,"1",E$6:E$92)</f>
        <v>0</v>
      </c>
      <c r="F93" s="12"/>
    </row>
    <row r="94" spans="1:6" s="10" customFormat="1" ht="15.75">
      <c r="A94" s="89" t="s">
        <v>245</v>
      </c>
      <c r="B94" s="102">
        <v>2</v>
      </c>
      <c r="C94" s="84">
        <f>SUMIF($B$6:$B$92,"2",C$6:C$92)</f>
        <v>10763515</v>
      </c>
      <c r="D94" s="84">
        <f>SUMIF($B$6:$B$92,"2",D$6:D$92)</f>
        <v>11532465</v>
      </c>
      <c r="E94" s="84">
        <f>SUMIF($B$6:$B$92,"2",E$6:E$92)</f>
        <v>11664465</v>
      </c>
      <c r="F94" s="12"/>
    </row>
    <row r="95" spans="1:6" s="10" customFormat="1" ht="15.75">
      <c r="A95" s="89" t="s">
        <v>137</v>
      </c>
      <c r="B95" s="102">
        <v>3</v>
      </c>
      <c r="C95" s="84">
        <f>SUMIF($B$6:$B$92,"3",C$6:C$92)</f>
        <v>0</v>
      </c>
      <c r="D95" s="84">
        <f>SUMIF($B$6:$B$92,"3",D$6:D$92)</f>
        <v>0</v>
      </c>
      <c r="E95" s="84">
        <f>SUMIF($B$6:$B$92,"3",E$6:E$92)</f>
        <v>0</v>
      </c>
      <c r="F95" s="12"/>
    </row>
    <row r="96" spans="1:6" s="10" customFormat="1" ht="31.5" hidden="1">
      <c r="A96" s="68" t="s">
        <v>311</v>
      </c>
      <c r="B96" s="17"/>
      <c r="C96" s="86"/>
      <c r="D96" s="86"/>
      <c r="E96" s="86"/>
      <c r="F96" s="12"/>
    </row>
    <row r="97" spans="1:6" s="10" customFormat="1" ht="15.75" hidden="1">
      <c r="A97" s="89" t="s">
        <v>169</v>
      </c>
      <c r="B97" s="17">
        <v>2</v>
      </c>
      <c r="C97" s="84"/>
      <c r="D97" s="84"/>
      <c r="E97" s="84"/>
      <c r="F97" s="12"/>
    </row>
    <row r="98" spans="1:6" s="10" customFormat="1" ht="15.75" hidden="1">
      <c r="A98" s="89" t="s">
        <v>313</v>
      </c>
      <c r="B98" s="17">
        <v>2</v>
      </c>
      <c r="C98" s="84"/>
      <c r="D98" s="84"/>
      <c r="E98" s="84"/>
      <c r="F98" s="12"/>
    </row>
    <row r="99" spans="1:6" s="10" customFormat="1" ht="31.5" hidden="1">
      <c r="A99" s="89" t="s">
        <v>314</v>
      </c>
      <c r="B99" s="17">
        <v>2</v>
      </c>
      <c r="C99" s="84"/>
      <c r="D99" s="84"/>
      <c r="E99" s="84"/>
      <c r="F99" s="12"/>
    </row>
    <row r="100" spans="1:6" s="10" customFormat="1" ht="31.5" hidden="1">
      <c r="A100" s="89" t="s">
        <v>315</v>
      </c>
      <c r="B100" s="17">
        <v>2</v>
      </c>
      <c r="C100" s="84"/>
      <c r="D100" s="84"/>
      <c r="E100" s="84"/>
      <c r="F100" s="12"/>
    </row>
    <row r="101" spans="1:6" s="10" customFormat="1" ht="31.5" hidden="1">
      <c r="A101" s="89" t="s">
        <v>316</v>
      </c>
      <c r="B101" s="17">
        <v>2</v>
      </c>
      <c r="C101" s="84"/>
      <c r="D101" s="84"/>
      <c r="E101" s="84"/>
      <c r="F101" s="12"/>
    </row>
    <row r="102" spans="1:6" s="10" customFormat="1" ht="31.5" hidden="1">
      <c r="A102" s="89" t="s">
        <v>317</v>
      </c>
      <c r="B102" s="17">
        <v>2</v>
      </c>
      <c r="C102" s="84"/>
      <c r="D102" s="84"/>
      <c r="E102" s="84"/>
      <c r="F102" s="12"/>
    </row>
    <row r="103" spans="1:6" s="10" customFormat="1" ht="15.75" hidden="1">
      <c r="A103" s="111" t="s">
        <v>318</v>
      </c>
      <c r="B103" s="17"/>
      <c r="C103" s="84">
        <f>SUM(C97:C102)</f>
        <v>0</v>
      </c>
      <c r="D103" s="84">
        <f>SUM(D97:D102)</f>
        <v>0</v>
      </c>
      <c r="E103" s="84">
        <f>SUM(E97:E102)</f>
        <v>0</v>
      </c>
      <c r="F103" s="12"/>
    </row>
    <row r="104" spans="1:6" s="10" customFormat="1" ht="15.75" hidden="1">
      <c r="A104" s="89"/>
      <c r="B104" s="17"/>
      <c r="C104" s="84"/>
      <c r="D104" s="84"/>
      <c r="E104" s="84"/>
      <c r="F104" s="12"/>
    </row>
    <row r="105" spans="1:6" s="10" customFormat="1" ht="15.75" hidden="1">
      <c r="A105" s="89"/>
      <c r="B105" s="17"/>
      <c r="C105" s="84"/>
      <c r="D105" s="84"/>
      <c r="E105" s="84"/>
      <c r="F105" s="12"/>
    </row>
    <row r="106" spans="1:6" s="10" customFormat="1" ht="15.75" hidden="1">
      <c r="A106" s="111" t="s">
        <v>319</v>
      </c>
      <c r="B106" s="17"/>
      <c r="C106" s="84">
        <f>SUM(C104:C105)</f>
        <v>0</v>
      </c>
      <c r="D106" s="84">
        <f>SUM(D104:D105)</f>
        <v>0</v>
      </c>
      <c r="E106" s="84">
        <f>SUM(E104:E105)</f>
        <v>0</v>
      </c>
      <c r="F106" s="12"/>
    </row>
    <row r="107" spans="1:6" s="10" customFormat="1" ht="15.75" hidden="1">
      <c r="A107" s="112" t="s">
        <v>320</v>
      </c>
      <c r="B107" s="17"/>
      <c r="C107" s="84">
        <f>C103+C106</f>
        <v>0</v>
      </c>
      <c r="D107" s="84">
        <f>D103+D106</f>
        <v>0</v>
      </c>
      <c r="E107" s="84">
        <f>E103+E106</f>
        <v>0</v>
      </c>
      <c r="F107" s="12"/>
    </row>
    <row r="108" spans="1:6" s="10" customFormat="1" ht="15.75" hidden="1">
      <c r="A108" s="64"/>
      <c r="B108" s="17"/>
      <c r="C108" s="84"/>
      <c r="D108" s="84"/>
      <c r="E108" s="84"/>
      <c r="F108" s="12"/>
    </row>
    <row r="109" spans="1:6" s="10" customFormat="1" ht="31.5" hidden="1">
      <c r="A109" s="64" t="s">
        <v>321</v>
      </c>
      <c r="B109" s="17"/>
      <c r="C109" s="84"/>
      <c r="D109" s="84"/>
      <c r="E109" s="84"/>
      <c r="F109" s="12"/>
    </row>
    <row r="110" spans="1:6" s="10" customFormat="1" ht="15.75" hidden="1">
      <c r="A110" s="64"/>
      <c r="B110" s="17"/>
      <c r="C110" s="84"/>
      <c r="D110" s="84"/>
      <c r="E110" s="84"/>
      <c r="F110" s="12"/>
    </row>
    <row r="111" spans="1:6" s="10" customFormat="1" ht="31.5" hidden="1">
      <c r="A111" s="64" t="s">
        <v>322</v>
      </c>
      <c r="B111" s="17"/>
      <c r="C111" s="84"/>
      <c r="D111" s="84"/>
      <c r="E111" s="84"/>
      <c r="F111" s="12"/>
    </row>
    <row r="112" spans="1:6" s="10" customFormat="1" ht="15.75" hidden="1">
      <c r="A112" s="64"/>
      <c r="B112" s="17"/>
      <c r="C112" s="84"/>
      <c r="D112" s="84"/>
      <c r="E112" s="84"/>
      <c r="F112" s="12"/>
    </row>
    <row r="113" spans="1:6" s="10" customFormat="1" ht="31.5" hidden="1">
      <c r="A113" s="64" t="s">
        <v>323</v>
      </c>
      <c r="B113" s="17"/>
      <c r="C113" s="84"/>
      <c r="D113" s="84"/>
      <c r="E113" s="84"/>
      <c r="F113" s="12"/>
    </row>
    <row r="114" spans="1:6" s="10" customFormat="1" ht="31.5">
      <c r="A114" s="89" t="s">
        <v>499</v>
      </c>
      <c r="B114" s="17">
        <v>2</v>
      </c>
      <c r="C114" s="84">
        <v>1500000</v>
      </c>
      <c r="D114" s="84">
        <v>1500000</v>
      </c>
      <c r="E114" s="84">
        <v>0</v>
      </c>
      <c r="F114" s="12"/>
    </row>
    <row r="115" spans="1:6" s="10" customFormat="1" ht="15.75">
      <c r="A115" s="111" t="s">
        <v>500</v>
      </c>
      <c r="B115" s="17"/>
      <c r="C115" s="84">
        <f>SUM(C113:C114)</f>
        <v>1500000</v>
      </c>
      <c r="D115" s="84">
        <f>SUM(D113:D114)</f>
        <v>1500000</v>
      </c>
      <c r="E115" s="84">
        <f>SUM(E113:E114)</f>
        <v>0</v>
      </c>
      <c r="F115" s="12"/>
    </row>
    <row r="116" spans="1:6" s="10" customFormat="1" ht="15.75" hidden="1">
      <c r="A116" s="64"/>
      <c r="B116" s="17"/>
      <c r="C116" s="84"/>
      <c r="D116" s="84"/>
      <c r="E116" s="84"/>
      <c r="F116" s="12"/>
    </row>
    <row r="117" spans="1:6" s="10" customFormat="1" ht="31.5" hidden="1">
      <c r="A117" s="111" t="s">
        <v>525</v>
      </c>
      <c r="B117" s="17"/>
      <c r="C117" s="84">
        <f>SUM(C116)</f>
        <v>0</v>
      </c>
      <c r="D117" s="84">
        <f>SUM(D116)</f>
        <v>0</v>
      </c>
      <c r="E117" s="84">
        <f>SUM(E116)</f>
        <v>0</v>
      </c>
      <c r="F117" s="12"/>
    </row>
    <row r="118" spans="1:6" s="10" customFormat="1" ht="15.75" hidden="1">
      <c r="A118" s="111"/>
      <c r="B118" s="17"/>
      <c r="C118" s="84"/>
      <c r="D118" s="84"/>
      <c r="E118" s="84"/>
      <c r="F118" s="12"/>
    </row>
    <row r="119" spans="1:6" s="10" customFormat="1" ht="31.5">
      <c r="A119" s="89" t="s">
        <v>671</v>
      </c>
      <c r="B119" s="17">
        <v>2</v>
      </c>
      <c r="C119" s="84"/>
      <c r="D119" s="84"/>
      <c r="E119" s="84">
        <v>1499832</v>
      </c>
      <c r="F119" s="12"/>
    </row>
    <row r="120" spans="1:6" s="10" customFormat="1" ht="31.5">
      <c r="A120" s="111" t="s">
        <v>672</v>
      </c>
      <c r="B120" s="17"/>
      <c r="C120" s="84">
        <f>SUM(C118:C119)</f>
        <v>0</v>
      </c>
      <c r="D120" s="84">
        <f>SUM(D118:D119)</f>
        <v>0</v>
      </c>
      <c r="E120" s="84">
        <f>SUM(E118:E119)</f>
        <v>1499832</v>
      </c>
      <c r="F120" s="12"/>
    </row>
    <row r="121" spans="1:6" s="10" customFormat="1" ht="15.75" hidden="1">
      <c r="A121" s="111"/>
      <c r="B121" s="17"/>
      <c r="C121" s="84"/>
      <c r="D121" s="84"/>
      <c r="E121" s="84"/>
      <c r="F121" s="12"/>
    </row>
    <row r="122" spans="1:6" s="10" customFormat="1" ht="15.75" hidden="1">
      <c r="A122" s="125"/>
      <c r="B122" s="17"/>
      <c r="C122" s="84"/>
      <c r="D122" s="84"/>
      <c r="E122" s="84"/>
      <c r="F122" s="12"/>
    </row>
    <row r="123" spans="1:6" s="10" customFormat="1" ht="15.75" hidden="1">
      <c r="A123" s="125"/>
      <c r="B123" s="17"/>
      <c r="C123" s="84"/>
      <c r="D123" s="84"/>
      <c r="E123" s="84"/>
      <c r="F123" s="12"/>
    </row>
    <row r="124" spans="1:6" s="10" customFormat="1" ht="15.75" hidden="1">
      <c r="A124" s="111" t="s">
        <v>172</v>
      </c>
      <c r="B124" s="17"/>
      <c r="C124" s="84">
        <f>SUM(C122:C123)</f>
        <v>0</v>
      </c>
      <c r="D124" s="84">
        <f>SUM(D122:D123)</f>
        <v>0</v>
      </c>
      <c r="E124" s="84">
        <f>SUM(E122:E123)</f>
        <v>0</v>
      </c>
      <c r="F124" s="12"/>
    </row>
    <row r="125" spans="1:6" s="10" customFormat="1" ht="31.5">
      <c r="A125" s="64" t="s">
        <v>324</v>
      </c>
      <c r="B125" s="17"/>
      <c r="C125" s="84">
        <f>C115+C124+C117+C120</f>
        <v>1500000</v>
      </c>
      <c r="D125" s="84">
        <f>D115+D124+D117+D120</f>
        <v>1500000</v>
      </c>
      <c r="E125" s="84">
        <f>E115+E124+E117</f>
        <v>0</v>
      </c>
      <c r="F125" s="12"/>
    </row>
    <row r="126" spans="1:6" s="10" customFormat="1" ht="31.5">
      <c r="A126" s="43" t="s">
        <v>311</v>
      </c>
      <c r="B126" s="104"/>
      <c r="C126" s="86">
        <f>SUM(C127:C127:C129)</f>
        <v>1500000</v>
      </c>
      <c r="D126" s="86">
        <f>SUM(D127:D127:D129)</f>
        <v>1500000</v>
      </c>
      <c r="E126" s="86">
        <f>SUM(E127:E127:E129)</f>
        <v>1499832</v>
      </c>
      <c r="F126" s="12"/>
    </row>
    <row r="127" spans="1:6" s="10" customFormat="1" ht="15.75">
      <c r="A127" s="89" t="s">
        <v>408</v>
      </c>
      <c r="B127" s="102">
        <v>1</v>
      </c>
      <c r="C127" s="84">
        <f>SUMIF($B$96:$B$126,"1",C$96:C$126)</f>
        <v>0</v>
      </c>
      <c r="D127" s="84">
        <f>SUMIF($B$96:$B$126,"1",D$96:D$126)</f>
        <v>0</v>
      </c>
      <c r="E127" s="84">
        <f>SUMIF($B$96:$B$126,"1",E$96:E$126)</f>
        <v>0</v>
      </c>
      <c r="F127" s="12"/>
    </row>
    <row r="128" spans="1:6" s="10" customFormat="1" ht="15.75">
      <c r="A128" s="89" t="s">
        <v>245</v>
      </c>
      <c r="B128" s="102">
        <v>2</v>
      </c>
      <c r="C128" s="84">
        <f>SUMIF($B$96:$B$126,"2",C$96:C$126)</f>
        <v>1500000</v>
      </c>
      <c r="D128" s="84">
        <f>SUMIF($B$96:$B$126,"2",D$96:D$126)</f>
        <v>1500000</v>
      </c>
      <c r="E128" s="84">
        <f>SUMIF($B$96:$B$126,"2",E$96:E$126)</f>
        <v>1499832</v>
      </c>
      <c r="F128" s="12"/>
    </row>
    <row r="129" spans="1:6" s="10" customFormat="1" ht="15.75">
      <c r="A129" s="89" t="s">
        <v>137</v>
      </c>
      <c r="B129" s="102">
        <v>3</v>
      </c>
      <c r="C129" s="84">
        <f>SUMIF($B$96:$B$126,"3",C$96:C$126)</f>
        <v>0</v>
      </c>
      <c r="D129" s="84">
        <f>SUMIF($B$96:$B$126,"3",D$96:D$126)</f>
        <v>0</v>
      </c>
      <c r="E129" s="84">
        <f>SUMIF($B$96:$B$126,"3",E$96:E$126)</f>
        <v>0</v>
      </c>
      <c r="F129" s="12"/>
    </row>
    <row r="130" spans="1:6" s="10" customFormat="1" ht="15.75">
      <c r="A130" s="68" t="s">
        <v>326</v>
      </c>
      <c r="B130" s="17"/>
      <c r="C130" s="86"/>
      <c r="D130" s="86"/>
      <c r="E130" s="86"/>
      <c r="F130" s="12"/>
    </row>
    <row r="131" spans="1:6" s="10" customFormat="1" ht="31.5" hidden="1">
      <c r="A131" s="89" t="s">
        <v>328</v>
      </c>
      <c r="B131" s="17">
        <v>2</v>
      </c>
      <c r="C131" s="84"/>
      <c r="D131" s="84"/>
      <c r="E131" s="84"/>
      <c r="F131" s="12"/>
    </row>
    <row r="132" spans="1:6" s="10" customFormat="1" ht="15.75" hidden="1">
      <c r="A132" s="112" t="s">
        <v>327</v>
      </c>
      <c r="B132" s="17"/>
      <c r="C132" s="84">
        <f>SUM(C131)</f>
        <v>0</v>
      </c>
      <c r="D132" s="84">
        <f>SUM(D131)</f>
        <v>0</v>
      </c>
      <c r="E132" s="84">
        <f>SUM(E131)</f>
        <v>0</v>
      </c>
      <c r="F132" s="12"/>
    </row>
    <row r="133" spans="1:6" s="10" customFormat="1" ht="15.75" hidden="1">
      <c r="A133" s="89" t="s">
        <v>129</v>
      </c>
      <c r="B133" s="17">
        <v>3</v>
      </c>
      <c r="C133" s="84"/>
      <c r="D133" s="84"/>
      <c r="E133" s="84"/>
      <c r="F133" s="12"/>
    </row>
    <row r="134" spans="1:6" s="10" customFormat="1" ht="15.75">
      <c r="A134" s="89" t="s">
        <v>128</v>
      </c>
      <c r="B134" s="17">
        <v>3</v>
      </c>
      <c r="C134" s="84">
        <v>93000</v>
      </c>
      <c r="D134" s="84">
        <v>93000</v>
      </c>
      <c r="E134" s="84">
        <v>93000</v>
      </c>
      <c r="F134" s="12"/>
    </row>
    <row r="135" spans="1:6" s="10" customFormat="1" ht="15.75">
      <c r="A135" s="112" t="s">
        <v>329</v>
      </c>
      <c r="B135" s="17"/>
      <c r="C135" s="84">
        <f>SUM(C133:C134)</f>
        <v>93000</v>
      </c>
      <c r="D135" s="84">
        <f>SUM(D133:D134)</f>
        <v>93000</v>
      </c>
      <c r="E135" s="84">
        <f>SUM(E133:E134)</f>
        <v>93000</v>
      </c>
      <c r="F135" s="12"/>
    </row>
    <row r="136" spans="1:6" s="10" customFormat="1" ht="31.5">
      <c r="A136" s="89" t="s">
        <v>330</v>
      </c>
      <c r="B136" s="17">
        <v>3</v>
      </c>
      <c r="C136" s="84">
        <v>147000</v>
      </c>
      <c r="D136" s="84">
        <v>147000</v>
      </c>
      <c r="E136" s="84">
        <v>147000</v>
      </c>
      <c r="F136" s="12"/>
    </row>
    <row r="137" spans="1:6" s="10" customFormat="1" ht="31.5" hidden="1">
      <c r="A137" s="89" t="s">
        <v>331</v>
      </c>
      <c r="B137" s="17">
        <v>3</v>
      </c>
      <c r="C137" s="84"/>
      <c r="D137" s="84"/>
      <c r="E137" s="84"/>
      <c r="F137" s="12"/>
    </row>
    <row r="138" spans="1:6" s="10" customFormat="1" ht="15.75">
      <c r="A138" s="112" t="s">
        <v>332</v>
      </c>
      <c r="B138" s="17"/>
      <c r="C138" s="84">
        <f>SUM(C136:C137)</f>
        <v>147000</v>
      </c>
      <c r="D138" s="84">
        <f>SUM(D136:D137)</f>
        <v>147000</v>
      </c>
      <c r="E138" s="84">
        <f>SUM(E136:E137)</f>
        <v>147000</v>
      </c>
      <c r="F138" s="12"/>
    </row>
    <row r="139" spans="1:6" s="10" customFormat="1" ht="31.5">
      <c r="A139" s="89" t="s">
        <v>333</v>
      </c>
      <c r="B139" s="17">
        <v>2</v>
      </c>
      <c r="C139" s="84">
        <v>120000</v>
      </c>
      <c r="D139" s="84">
        <v>120000</v>
      </c>
      <c r="E139" s="84">
        <v>120000</v>
      </c>
      <c r="F139" s="12"/>
    </row>
    <row r="140" spans="1:6" s="10" customFormat="1" ht="15.75" hidden="1">
      <c r="A140" s="89" t="s">
        <v>334</v>
      </c>
      <c r="B140" s="17">
        <v>2</v>
      </c>
      <c r="C140" s="84"/>
      <c r="D140" s="84"/>
      <c r="E140" s="84"/>
      <c r="F140" s="12"/>
    </row>
    <row r="141" spans="1:6" s="10" customFormat="1" ht="15.75">
      <c r="A141" s="64" t="s">
        <v>335</v>
      </c>
      <c r="B141" s="17"/>
      <c r="C141" s="84">
        <f>SUM(C139:C140)</f>
        <v>120000</v>
      </c>
      <c r="D141" s="84">
        <f>SUM(D139:D140)</f>
        <v>120000</v>
      </c>
      <c r="E141" s="84">
        <f>SUM(E139:E140)</f>
        <v>120000</v>
      </c>
      <c r="F141" s="12"/>
    </row>
    <row r="142" spans="1:6" s="10" customFormat="1" ht="15.75" hidden="1">
      <c r="A142" s="89" t="s">
        <v>336</v>
      </c>
      <c r="B142" s="17">
        <v>3</v>
      </c>
      <c r="C142" s="84"/>
      <c r="D142" s="84"/>
      <c r="E142" s="84"/>
      <c r="F142" s="12"/>
    </row>
    <row r="143" spans="1:6" s="10" customFormat="1" ht="15.75" hidden="1">
      <c r="A143" s="89" t="s">
        <v>337</v>
      </c>
      <c r="B143" s="17">
        <v>2</v>
      </c>
      <c r="C143" s="84"/>
      <c r="D143" s="84"/>
      <c r="E143" s="84"/>
      <c r="F143" s="12"/>
    </row>
    <row r="144" spans="1:6" s="10" customFormat="1" ht="15.75" hidden="1">
      <c r="A144" s="112" t="s">
        <v>338</v>
      </c>
      <c r="B144" s="17"/>
      <c r="C144" s="84">
        <f>SUM(C142:C143)</f>
        <v>0</v>
      </c>
      <c r="D144" s="84">
        <f>SUM(D142:D143)</f>
        <v>0</v>
      </c>
      <c r="E144" s="84">
        <f>SUM(E142:E143)</f>
        <v>0</v>
      </c>
      <c r="F144" s="12"/>
    </row>
    <row r="145" spans="1:6" s="10" customFormat="1" ht="15.75" hidden="1">
      <c r="A145" s="89" t="s">
        <v>339</v>
      </c>
      <c r="B145" s="17">
        <v>2</v>
      </c>
      <c r="C145" s="84"/>
      <c r="D145" s="84"/>
      <c r="E145" s="84"/>
      <c r="F145" s="12"/>
    </row>
    <row r="146" spans="1:6" s="10" customFormat="1" ht="15.75" hidden="1">
      <c r="A146" s="89" t="s">
        <v>340</v>
      </c>
      <c r="B146" s="17">
        <v>2</v>
      </c>
      <c r="C146" s="84"/>
      <c r="D146" s="84"/>
      <c r="E146" s="84"/>
      <c r="F146" s="12"/>
    </row>
    <row r="147" spans="1:6" s="10" customFormat="1" ht="15.75" hidden="1">
      <c r="A147" s="89" t="s">
        <v>159</v>
      </c>
      <c r="B147" s="17">
        <v>2</v>
      </c>
      <c r="C147" s="84"/>
      <c r="D147" s="84"/>
      <c r="E147" s="84"/>
      <c r="F147" s="12"/>
    </row>
    <row r="148" spans="1:6" s="10" customFormat="1" ht="15.75" hidden="1">
      <c r="A148" s="89" t="s">
        <v>160</v>
      </c>
      <c r="B148" s="17">
        <v>2</v>
      </c>
      <c r="C148" s="84"/>
      <c r="D148" s="84"/>
      <c r="E148" s="84"/>
      <c r="F148" s="12"/>
    </row>
    <row r="149" spans="1:6" s="10" customFormat="1" ht="15.75" hidden="1">
      <c r="A149" s="89" t="s">
        <v>161</v>
      </c>
      <c r="B149" s="17">
        <v>2</v>
      </c>
      <c r="C149" s="84"/>
      <c r="D149" s="84"/>
      <c r="E149" s="84"/>
      <c r="F149" s="12"/>
    </row>
    <row r="150" spans="1:6" s="10" customFormat="1" ht="47.25" hidden="1">
      <c r="A150" s="89" t="s">
        <v>341</v>
      </c>
      <c r="B150" s="17">
        <v>2</v>
      </c>
      <c r="C150" s="84"/>
      <c r="D150" s="84"/>
      <c r="E150" s="84"/>
      <c r="F150" s="12"/>
    </row>
    <row r="151" spans="1:6" s="10" customFormat="1" ht="15.75" hidden="1">
      <c r="A151" s="89" t="s">
        <v>342</v>
      </c>
      <c r="B151" s="17">
        <v>2</v>
      </c>
      <c r="C151" s="84"/>
      <c r="D151" s="84"/>
      <c r="E151" s="84"/>
      <c r="F151" s="12"/>
    </row>
    <row r="152" spans="1:6" s="10" customFormat="1" ht="15.75">
      <c r="A152" s="89" t="s">
        <v>343</v>
      </c>
      <c r="B152" s="17">
        <v>2</v>
      </c>
      <c r="C152" s="84">
        <v>39000</v>
      </c>
      <c r="D152" s="84">
        <v>39000</v>
      </c>
      <c r="E152" s="84">
        <v>39000</v>
      </c>
      <c r="F152" s="12"/>
    </row>
    <row r="153" spans="1:6" s="10" customFormat="1" ht="31.5">
      <c r="A153" s="111" t="s">
        <v>344</v>
      </c>
      <c r="B153" s="17"/>
      <c r="C153" s="84">
        <f>SUM(C152)</f>
        <v>39000</v>
      </c>
      <c r="D153" s="84">
        <f>SUM(D152)</f>
        <v>39000</v>
      </c>
      <c r="E153" s="84">
        <f>SUM(E152)</f>
        <v>39000</v>
      </c>
      <c r="F153" s="12"/>
    </row>
    <row r="154" spans="1:6" s="10" customFormat="1" ht="15.75">
      <c r="A154" s="112" t="s">
        <v>345</v>
      </c>
      <c r="B154" s="17"/>
      <c r="C154" s="84">
        <f>SUM(C145:C151)+C153</f>
        <v>39000</v>
      </c>
      <c r="D154" s="84">
        <f>SUM(D145:D151)+D153</f>
        <v>39000</v>
      </c>
      <c r="E154" s="84">
        <f>SUM(E145:E151)+E153</f>
        <v>39000</v>
      </c>
      <c r="F154" s="12"/>
    </row>
    <row r="155" spans="1:6" s="10" customFormat="1" ht="15.75">
      <c r="A155" s="43" t="s">
        <v>326</v>
      </c>
      <c r="B155" s="104"/>
      <c r="C155" s="86">
        <f>SUM(C156:C156:C158)</f>
        <v>399000</v>
      </c>
      <c r="D155" s="86">
        <f>SUM(D156:D156:D158)</f>
        <v>399000</v>
      </c>
      <c r="E155" s="86">
        <f>SUM(E156:E156:E158)</f>
        <v>399000</v>
      </c>
      <c r="F155" s="12"/>
    </row>
    <row r="156" spans="1:6" s="10" customFormat="1" ht="15.75">
      <c r="A156" s="89" t="s">
        <v>408</v>
      </c>
      <c r="B156" s="102">
        <v>1</v>
      </c>
      <c r="C156" s="84">
        <f>SUMIF($B$130:$B$155,"1",C$130:C$155)</f>
        <v>0</v>
      </c>
      <c r="D156" s="84">
        <f>SUMIF($B$130:$B$155,"1",D$130:D$155)</f>
        <v>0</v>
      </c>
      <c r="E156" s="84">
        <f>SUMIF($B$130:$B$155,"1",E$130:E$155)</f>
        <v>0</v>
      </c>
      <c r="F156" s="12"/>
    </row>
    <row r="157" spans="1:6" s="10" customFormat="1" ht="15.75">
      <c r="A157" s="89" t="s">
        <v>245</v>
      </c>
      <c r="B157" s="102">
        <v>2</v>
      </c>
      <c r="C157" s="84">
        <f>SUMIF($B$130:$B$155,"2",C$130:C$155)</f>
        <v>159000</v>
      </c>
      <c r="D157" s="84">
        <f>SUMIF($B$130:$B$155,"2",D$130:D$155)</f>
        <v>159000</v>
      </c>
      <c r="E157" s="84">
        <f>SUMIF($B$130:$B$155,"2",E$130:E$155)</f>
        <v>159000</v>
      </c>
      <c r="F157" s="12"/>
    </row>
    <row r="158" spans="1:6" s="10" customFormat="1" ht="15.75">
      <c r="A158" s="89" t="s">
        <v>137</v>
      </c>
      <c r="B158" s="102">
        <v>3</v>
      </c>
      <c r="C158" s="84">
        <f>SUMIF($B$130:$B$155,"3",C$130:C$155)</f>
        <v>240000</v>
      </c>
      <c r="D158" s="84">
        <f>SUMIF($B$130:$B$155,"3",D$130:D$155)</f>
        <v>240000</v>
      </c>
      <c r="E158" s="84">
        <f>SUMIF($B$130:$B$155,"3",E$130:E$155)</f>
        <v>240000</v>
      </c>
      <c r="F158" s="12"/>
    </row>
    <row r="159" spans="1:6" s="10" customFormat="1" ht="15.75">
      <c r="A159" s="68" t="s">
        <v>350</v>
      </c>
      <c r="B159" s="17"/>
      <c r="C159" s="86"/>
      <c r="D159" s="86"/>
      <c r="E159" s="86"/>
      <c r="F159" s="12"/>
    </row>
    <row r="160" spans="1:6" s="10" customFormat="1" ht="15.75" hidden="1">
      <c r="A160" s="89"/>
      <c r="B160" s="17"/>
      <c r="C160" s="84"/>
      <c r="D160" s="84"/>
      <c r="E160" s="84"/>
      <c r="F160" s="12"/>
    </row>
    <row r="161" spans="1:6" s="10" customFormat="1" ht="15.75" hidden="1">
      <c r="A161" s="89" t="s">
        <v>131</v>
      </c>
      <c r="B161" s="17"/>
      <c r="C161" s="84"/>
      <c r="D161" s="84"/>
      <c r="E161" s="84"/>
      <c r="F161" s="12"/>
    </row>
    <row r="162" spans="1:6" s="10" customFormat="1" ht="15.75" hidden="1">
      <c r="A162" s="111" t="s">
        <v>346</v>
      </c>
      <c r="B162" s="17"/>
      <c r="C162" s="84">
        <f>SUM(C160:C161)</f>
        <v>0</v>
      </c>
      <c r="D162" s="84">
        <f>SUM(D160:D161)</f>
        <v>0</v>
      </c>
      <c r="E162" s="84">
        <f>SUM(E160:E161)</f>
        <v>0</v>
      </c>
      <c r="F162" s="12"/>
    </row>
    <row r="163" spans="1:6" s="10" customFormat="1" ht="31.5">
      <c r="A163" s="89" t="s">
        <v>347</v>
      </c>
      <c r="B163" s="17"/>
      <c r="C163" s="84">
        <f>SUM(C164:C168)</f>
        <v>3000</v>
      </c>
      <c r="D163" s="84">
        <f>SUM(D164:D168)</f>
        <v>3000</v>
      </c>
      <c r="E163" s="84">
        <f>SUM(E164:E168)</f>
        <v>3000</v>
      </c>
      <c r="F163" s="12"/>
    </row>
    <row r="164" spans="1:6" s="10" customFormat="1" ht="15.75">
      <c r="A164" s="124" t="s">
        <v>463</v>
      </c>
      <c r="B164" s="17">
        <v>2</v>
      </c>
      <c r="C164" s="84">
        <v>3000</v>
      </c>
      <c r="D164" s="84">
        <v>3000</v>
      </c>
      <c r="E164" s="84">
        <v>3000</v>
      </c>
      <c r="F164" s="12"/>
    </row>
    <row r="165" spans="1:6" s="10" customFormat="1" ht="15.75" hidden="1">
      <c r="A165" s="124" t="s">
        <v>534</v>
      </c>
      <c r="B165" s="17">
        <v>2</v>
      </c>
      <c r="C165" s="84"/>
      <c r="D165" s="84"/>
      <c r="E165" s="84"/>
      <c r="F165" s="12"/>
    </row>
    <row r="166" spans="1:6" s="10" customFormat="1" ht="15.75" hidden="1">
      <c r="A166" s="124" t="s">
        <v>527</v>
      </c>
      <c r="B166" s="17">
        <v>2</v>
      </c>
      <c r="C166" s="84"/>
      <c r="D166" s="84"/>
      <c r="E166" s="84"/>
      <c r="F166" s="12"/>
    </row>
    <row r="167" spans="1:6" s="10" customFormat="1" ht="15.75" hidden="1">
      <c r="A167" s="124" t="s">
        <v>528</v>
      </c>
      <c r="B167" s="17">
        <v>2</v>
      </c>
      <c r="C167" s="84"/>
      <c r="D167" s="84"/>
      <c r="E167" s="84"/>
      <c r="F167" s="12"/>
    </row>
    <row r="168" spans="1:6" s="10" customFormat="1" ht="15.75" hidden="1">
      <c r="A168" s="124" t="s">
        <v>529</v>
      </c>
      <c r="B168" s="17">
        <v>2</v>
      </c>
      <c r="C168" s="84"/>
      <c r="D168" s="84"/>
      <c r="E168" s="84"/>
      <c r="F168" s="12"/>
    </row>
    <row r="169" spans="1:6" s="10" customFormat="1" ht="31.5" hidden="1">
      <c r="A169" s="89" t="s">
        <v>348</v>
      </c>
      <c r="B169" s="17">
        <v>2</v>
      </c>
      <c r="C169" s="84"/>
      <c r="D169" s="84"/>
      <c r="E169" s="84"/>
      <c r="F169" s="12"/>
    </row>
    <row r="170" spans="1:6" s="10" customFormat="1" ht="15.75" hidden="1">
      <c r="A170" s="89" t="s">
        <v>526</v>
      </c>
      <c r="B170" s="17"/>
      <c r="C170" s="84"/>
      <c r="D170" s="84"/>
      <c r="E170" s="84"/>
      <c r="F170" s="12"/>
    </row>
    <row r="171" spans="1:6" s="10" customFormat="1" ht="15.75">
      <c r="A171" s="112" t="s">
        <v>349</v>
      </c>
      <c r="B171" s="17"/>
      <c r="C171" s="84">
        <f>SUM(C164:C170)</f>
        <v>3000</v>
      </c>
      <c r="D171" s="84">
        <f>SUM(D164:D170)</f>
        <v>3000</v>
      </c>
      <c r="E171" s="84">
        <f>SUM(E164:E170)</f>
        <v>3000</v>
      </c>
      <c r="F171" s="12"/>
    </row>
    <row r="172" spans="1:6" s="10" customFormat="1" ht="15.75" hidden="1">
      <c r="A172" s="89" t="s">
        <v>131</v>
      </c>
      <c r="B172" s="17"/>
      <c r="C172" s="84"/>
      <c r="D172" s="84"/>
      <c r="E172" s="84"/>
      <c r="F172" s="12"/>
    </row>
    <row r="173" spans="1:6" s="10" customFormat="1" ht="15.75" hidden="1">
      <c r="A173" s="89" t="s">
        <v>131</v>
      </c>
      <c r="B173" s="17"/>
      <c r="C173" s="84"/>
      <c r="D173" s="84"/>
      <c r="E173" s="84"/>
      <c r="F173" s="12"/>
    </row>
    <row r="174" spans="1:6" s="10" customFormat="1" ht="15.75" hidden="1">
      <c r="A174" s="111" t="s">
        <v>351</v>
      </c>
      <c r="B174" s="17"/>
      <c r="C174" s="84">
        <f>SUM(C172:C173)</f>
        <v>0</v>
      </c>
      <c r="D174" s="84">
        <f>SUM(D172:D173)</f>
        <v>0</v>
      </c>
      <c r="E174" s="84">
        <f>SUM(E172:E173)</f>
        <v>0</v>
      </c>
      <c r="F174" s="12"/>
    </row>
    <row r="175" spans="1:6" s="10" customFormat="1" ht="15.75" hidden="1">
      <c r="A175" s="89" t="s">
        <v>131</v>
      </c>
      <c r="B175" s="17"/>
      <c r="C175" s="84"/>
      <c r="D175" s="84"/>
      <c r="E175" s="84"/>
      <c r="F175" s="12"/>
    </row>
    <row r="176" spans="1:6" s="10" customFormat="1" ht="15.75" hidden="1">
      <c r="A176" s="89"/>
      <c r="B176" s="17"/>
      <c r="C176" s="84"/>
      <c r="D176" s="84"/>
      <c r="E176" s="84"/>
      <c r="F176" s="12"/>
    </row>
    <row r="177" spans="1:6" s="10" customFormat="1" ht="15.75" hidden="1">
      <c r="A177" s="111" t="s">
        <v>352</v>
      </c>
      <c r="B177" s="17"/>
      <c r="C177" s="84">
        <f>SUM(C175:C176)</f>
        <v>0</v>
      </c>
      <c r="D177" s="84">
        <f>SUM(D175:D176)</f>
        <v>0</v>
      </c>
      <c r="E177" s="84">
        <f>SUM(E175:E176)</f>
        <v>0</v>
      </c>
      <c r="F177" s="12"/>
    </row>
    <row r="178" spans="1:6" s="10" customFormat="1" ht="15.75" hidden="1">
      <c r="A178" s="64" t="s">
        <v>353</v>
      </c>
      <c r="B178" s="17"/>
      <c r="C178" s="84">
        <f>C174+C177</f>
        <v>0</v>
      </c>
      <c r="D178" s="84">
        <f>D174+D177</f>
        <v>0</v>
      </c>
      <c r="E178" s="84">
        <f>E174+E177</f>
        <v>0</v>
      </c>
      <c r="F178" s="12"/>
    </row>
    <row r="179" spans="1:6" s="10" customFormat="1" ht="15.75" hidden="1">
      <c r="A179" s="89" t="s">
        <v>354</v>
      </c>
      <c r="B179" s="17">
        <v>2</v>
      </c>
      <c r="C179" s="84"/>
      <c r="D179" s="84"/>
      <c r="E179" s="84"/>
      <c r="F179" s="12"/>
    </row>
    <row r="180" spans="1:6" s="10" customFormat="1" ht="31.5">
      <c r="A180" s="89" t="s">
        <v>355</v>
      </c>
      <c r="B180" s="17">
        <v>2</v>
      </c>
      <c r="C180" s="84">
        <v>39500</v>
      </c>
      <c r="D180" s="84">
        <v>39500</v>
      </c>
      <c r="E180" s="84">
        <v>39500</v>
      </c>
      <c r="F180" s="12"/>
    </row>
    <row r="181" spans="1:6" s="10" customFormat="1" ht="31.5" hidden="1">
      <c r="A181" s="89" t="s">
        <v>356</v>
      </c>
      <c r="B181" s="17">
        <v>2</v>
      </c>
      <c r="C181" s="84"/>
      <c r="D181" s="84"/>
      <c r="E181" s="84"/>
      <c r="F181" s="12"/>
    </row>
    <row r="182" spans="1:6" s="10" customFormat="1" ht="15.75" hidden="1">
      <c r="A182" s="89" t="s">
        <v>358</v>
      </c>
      <c r="B182" s="17">
        <v>2</v>
      </c>
      <c r="C182" s="84"/>
      <c r="D182" s="84"/>
      <c r="E182" s="84"/>
      <c r="F182" s="12"/>
    </row>
    <row r="183" spans="1:6" s="10" customFormat="1" ht="31.5" hidden="1">
      <c r="A183" s="89" t="s">
        <v>357</v>
      </c>
      <c r="B183" s="17">
        <v>2</v>
      </c>
      <c r="C183" s="84"/>
      <c r="D183" s="84"/>
      <c r="E183" s="84"/>
      <c r="F183" s="12"/>
    </row>
    <row r="184" spans="1:6" s="10" customFormat="1" ht="15.75" hidden="1">
      <c r="A184" s="89" t="s">
        <v>359</v>
      </c>
      <c r="B184" s="17">
        <v>2</v>
      </c>
      <c r="C184" s="84"/>
      <c r="D184" s="84"/>
      <c r="E184" s="84"/>
      <c r="F184" s="12"/>
    </row>
    <row r="185" spans="1:6" s="10" customFormat="1" ht="15.75" hidden="1">
      <c r="A185" s="89" t="s">
        <v>131</v>
      </c>
      <c r="B185" s="17">
        <v>2</v>
      </c>
      <c r="C185" s="84"/>
      <c r="D185" s="84"/>
      <c r="E185" s="84"/>
      <c r="F185" s="12"/>
    </row>
    <row r="186" spans="1:6" s="10" customFormat="1" ht="15.75" hidden="1">
      <c r="A186" s="89" t="s">
        <v>131</v>
      </c>
      <c r="B186" s="17">
        <v>2</v>
      </c>
      <c r="C186" s="84"/>
      <c r="D186" s="84"/>
      <c r="E186" s="84"/>
      <c r="F186" s="12"/>
    </row>
    <row r="187" spans="1:6" s="10" customFormat="1" ht="15.75" hidden="1">
      <c r="A187" s="89" t="s">
        <v>131</v>
      </c>
      <c r="B187" s="17">
        <v>2</v>
      </c>
      <c r="C187" s="84"/>
      <c r="D187" s="84"/>
      <c r="E187" s="84"/>
      <c r="F187" s="12"/>
    </row>
    <row r="188" spans="1:6" s="10" customFormat="1" ht="15.75" hidden="1">
      <c r="A188" s="89" t="s">
        <v>131</v>
      </c>
      <c r="B188" s="17">
        <v>2</v>
      </c>
      <c r="C188" s="84"/>
      <c r="D188" s="84"/>
      <c r="E188" s="84"/>
      <c r="F188" s="12"/>
    </row>
    <row r="189" spans="1:6" s="10" customFormat="1" ht="15.75" hidden="1">
      <c r="A189" s="111" t="s">
        <v>360</v>
      </c>
      <c r="B189" s="17"/>
      <c r="C189" s="84">
        <f>SUM(C185:C188)</f>
        <v>0</v>
      </c>
      <c r="D189" s="84">
        <f>SUM(D185:D188)</f>
        <v>0</v>
      </c>
      <c r="E189" s="84">
        <f>SUM(E185:E188)</f>
        <v>0</v>
      </c>
      <c r="F189" s="12"/>
    </row>
    <row r="190" spans="1:6" s="10" customFormat="1" ht="15.75">
      <c r="A190" s="64" t="s">
        <v>361</v>
      </c>
      <c r="B190" s="17"/>
      <c r="C190" s="84">
        <f>SUM(C179:C184)+C189</f>
        <v>39500</v>
      </c>
      <c r="D190" s="84">
        <f>SUM(D179:D184)+D189</f>
        <v>39500</v>
      </c>
      <c r="E190" s="84">
        <f>SUM(E179:E184)+E189</f>
        <v>39500</v>
      </c>
      <c r="F190" s="12"/>
    </row>
    <row r="191" spans="1:6" s="10" customFormat="1" ht="15.75">
      <c r="A191" s="89" t="s">
        <v>390</v>
      </c>
      <c r="B191" s="17">
        <v>2</v>
      </c>
      <c r="C191" s="84">
        <v>102910</v>
      </c>
      <c r="D191" s="84">
        <v>102910</v>
      </c>
      <c r="E191" s="84">
        <v>168920</v>
      </c>
      <c r="F191" s="12"/>
    </row>
    <row r="192" spans="1:6" s="10" customFormat="1" ht="15.75" hidden="1">
      <c r="A192" s="89" t="s">
        <v>362</v>
      </c>
      <c r="B192" s="17">
        <v>2</v>
      </c>
      <c r="C192" s="84"/>
      <c r="D192" s="84"/>
      <c r="E192" s="84"/>
      <c r="F192" s="12"/>
    </row>
    <row r="193" spans="1:6" s="10" customFormat="1" ht="15.75" hidden="1">
      <c r="A193" s="89" t="s">
        <v>363</v>
      </c>
      <c r="B193" s="17">
        <v>2</v>
      </c>
      <c r="C193" s="84"/>
      <c r="D193" s="84"/>
      <c r="E193" s="84"/>
      <c r="F193" s="12"/>
    </row>
    <row r="194" spans="1:6" s="10" customFormat="1" ht="15.75">
      <c r="A194" s="112" t="s">
        <v>364</v>
      </c>
      <c r="B194" s="17"/>
      <c r="C194" s="84">
        <f>SUM(C191:C193)</f>
        <v>102910</v>
      </c>
      <c r="D194" s="84">
        <f>SUM(D191:D193)</f>
        <v>102910</v>
      </c>
      <c r="E194" s="84">
        <f>SUM(E191:E193)</f>
        <v>168920</v>
      </c>
      <c r="F194" s="12"/>
    </row>
    <row r="195" spans="1:6" s="10" customFormat="1" ht="15.75" hidden="1">
      <c r="A195" s="64" t="s">
        <v>365</v>
      </c>
      <c r="B195" s="17"/>
      <c r="C195" s="84"/>
      <c r="D195" s="84"/>
      <c r="E195" s="84"/>
      <c r="F195" s="12"/>
    </row>
    <row r="196" spans="1:6" s="10" customFormat="1" ht="15.75" hidden="1">
      <c r="A196" s="64" t="s">
        <v>366</v>
      </c>
      <c r="B196" s="17"/>
      <c r="C196" s="84"/>
      <c r="D196" s="84"/>
      <c r="E196" s="84"/>
      <c r="F196" s="12"/>
    </row>
    <row r="197" spans="1:6" s="10" customFormat="1" ht="15.75" hidden="1">
      <c r="A197" s="89" t="s">
        <v>491</v>
      </c>
      <c r="B197" s="17">
        <v>2</v>
      </c>
      <c r="C197" s="84"/>
      <c r="D197" s="84"/>
      <c r="E197" s="84"/>
      <c r="F197" s="12"/>
    </row>
    <row r="198" spans="1:6" s="10" customFormat="1" ht="31.5">
      <c r="A198" s="89" t="s">
        <v>492</v>
      </c>
      <c r="B198" s="17">
        <v>2</v>
      </c>
      <c r="C198" s="84">
        <v>25000</v>
      </c>
      <c r="D198" s="129">
        <v>25000</v>
      </c>
      <c r="E198" s="129">
        <v>25000</v>
      </c>
      <c r="F198" s="12"/>
    </row>
    <row r="199" spans="1:6" s="10" customFormat="1" ht="31.5">
      <c r="A199" s="64" t="s">
        <v>490</v>
      </c>
      <c r="B199" s="17"/>
      <c r="C199" s="84">
        <f>SUM(C197:C198)</f>
        <v>25000</v>
      </c>
      <c r="D199" s="84">
        <f>SUM(D197:D198)</f>
        <v>25000</v>
      </c>
      <c r="E199" s="84">
        <f>SUM(E197:E198)</f>
        <v>25000</v>
      </c>
      <c r="F199" s="12"/>
    </row>
    <row r="200" spans="1:6" s="10" customFormat="1" ht="15.75" hidden="1">
      <c r="A200" s="89" t="s">
        <v>493</v>
      </c>
      <c r="B200" s="17">
        <v>2</v>
      </c>
      <c r="C200" s="84"/>
      <c r="D200" s="84"/>
      <c r="E200" s="84"/>
      <c r="F200" s="12"/>
    </row>
    <row r="201" spans="1:6" s="10" customFormat="1" ht="15.75" hidden="1">
      <c r="A201" s="89" t="s">
        <v>494</v>
      </c>
      <c r="B201" s="17">
        <v>2</v>
      </c>
      <c r="C201" s="84"/>
      <c r="D201" s="84"/>
      <c r="E201" s="84"/>
      <c r="F201" s="12"/>
    </row>
    <row r="202" spans="1:6" s="10" customFormat="1" ht="15.75" hidden="1">
      <c r="A202" s="64" t="s">
        <v>367</v>
      </c>
      <c r="B202" s="108"/>
      <c r="C202" s="84">
        <f>SUM(C200:C201)</f>
        <v>0</v>
      </c>
      <c r="D202" s="84">
        <f>SUM(D200:D201)</f>
        <v>0</v>
      </c>
      <c r="E202" s="84">
        <f>SUM(E200:E201)</f>
        <v>0</v>
      </c>
      <c r="F202" s="12"/>
    </row>
    <row r="203" spans="1:6" s="10" customFormat="1" ht="15.75" hidden="1">
      <c r="A203" s="89" t="s">
        <v>453</v>
      </c>
      <c r="B203" s="108">
        <v>2</v>
      </c>
      <c r="C203" s="84"/>
      <c r="D203" s="84"/>
      <c r="E203" s="84"/>
      <c r="F203" s="12"/>
    </row>
    <row r="204" spans="1:6" s="10" customFormat="1" ht="63" hidden="1">
      <c r="A204" s="89" t="s">
        <v>368</v>
      </c>
      <c r="B204" s="108"/>
      <c r="C204" s="84"/>
      <c r="D204" s="84"/>
      <c r="E204" s="84"/>
      <c r="F204" s="12"/>
    </row>
    <row r="205" spans="1:6" s="10" customFormat="1" ht="31.5" hidden="1">
      <c r="A205" s="89" t="s">
        <v>370</v>
      </c>
      <c r="B205" s="108">
        <v>2</v>
      </c>
      <c r="C205" s="84"/>
      <c r="D205" s="84"/>
      <c r="E205" s="84"/>
      <c r="F205" s="12"/>
    </row>
    <row r="206" spans="1:6" s="10" customFormat="1" ht="15.75" hidden="1">
      <c r="A206" s="89" t="s">
        <v>371</v>
      </c>
      <c r="B206" s="108"/>
      <c r="C206" s="84"/>
      <c r="D206" s="84"/>
      <c r="E206" s="84"/>
      <c r="F206" s="12"/>
    </row>
    <row r="207" spans="1:6" s="10" customFormat="1" ht="15.75" hidden="1">
      <c r="A207" s="111" t="s">
        <v>369</v>
      </c>
      <c r="B207" s="108"/>
      <c r="C207" s="84">
        <f>SUM(C205:C206)</f>
        <v>0</v>
      </c>
      <c r="D207" s="84">
        <f>SUM(D205:D206)</f>
        <v>0</v>
      </c>
      <c r="E207" s="84">
        <f>SUM(E205:E206)</f>
        <v>0</v>
      </c>
      <c r="F207" s="12"/>
    </row>
    <row r="208" spans="1:6" s="10" customFormat="1" ht="15.75" hidden="1">
      <c r="A208" s="89" t="s">
        <v>131</v>
      </c>
      <c r="B208" s="108"/>
      <c r="C208" s="84"/>
      <c r="D208" s="84"/>
      <c r="E208" s="84"/>
      <c r="F208" s="12"/>
    </row>
    <row r="209" spans="1:6" s="10" customFormat="1" ht="15.75" hidden="1">
      <c r="A209" s="89" t="s">
        <v>131</v>
      </c>
      <c r="B209" s="108"/>
      <c r="C209" s="84"/>
      <c r="D209" s="84"/>
      <c r="E209" s="84"/>
      <c r="F209" s="12"/>
    </row>
    <row r="210" spans="1:6" s="10" customFormat="1" ht="31.5" hidden="1">
      <c r="A210" s="111" t="s">
        <v>372</v>
      </c>
      <c r="B210" s="108"/>
      <c r="C210" s="84">
        <f>SUM(C208:C209)</f>
        <v>0</v>
      </c>
      <c r="D210" s="84">
        <f>SUM(D208:D209)</f>
        <v>0</v>
      </c>
      <c r="E210" s="84">
        <f>SUM(E208:E209)</f>
        <v>0</v>
      </c>
      <c r="F210" s="12"/>
    </row>
    <row r="211" spans="1:6" s="10" customFormat="1" ht="15.75" hidden="1">
      <c r="A211" s="64" t="s">
        <v>454</v>
      </c>
      <c r="B211" s="108"/>
      <c r="C211" s="84">
        <f>SUM(C204)+C207+C210</f>
        <v>0</v>
      </c>
      <c r="D211" s="84">
        <f>SUM(D204)+D207+D210</f>
        <v>0</v>
      </c>
      <c r="E211" s="84">
        <f>SUM(E204)+E207+E210</f>
        <v>0</v>
      </c>
      <c r="F211" s="12"/>
    </row>
    <row r="212" spans="1:6" s="10" customFormat="1" ht="15.75">
      <c r="A212" s="43" t="s">
        <v>350</v>
      </c>
      <c r="B212" s="104"/>
      <c r="C212" s="86">
        <f>SUM(C213:C213:C215)</f>
        <v>170410</v>
      </c>
      <c r="D212" s="86">
        <f>SUM(D213:D213:D215)</f>
        <v>170410</v>
      </c>
      <c r="E212" s="86">
        <f>SUM(E213:E213:E215)</f>
        <v>236420</v>
      </c>
      <c r="F212" s="12"/>
    </row>
    <row r="213" spans="1:6" s="10" customFormat="1" ht="15.75">
      <c r="A213" s="89" t="s">
        <v>408</v>
      </c>
      <c r="B213" s="102">
        <v>1</v>
      </c>
      <c r="C213" s="84">
        <f>SUMIF($B$159:$B$212,"1",C$159:C$212)</f>
        <v>0</v>
      </c>
      <c r="D213" s="84">
        <f>SUMIF($B$159:$B$212,"1",D$159:D$212)</f>
        <v>0</v>
      </c>
      <c r="E213" s="84">
        <f>SUMIF($B$159:$B$212,"1",E$159:E$212)</f>
        <v>0</v>
      </c>
      <c r="F213" s="12"/>
    </row>
    <row r="214" spans="1:6" s="10" customFormat="1" ht="15.75">
      <c r="A214" s="89" t="s">
        <v>245</v>
      </c>
      <c r="B214" s="102">
        <v>2</v>
      </c>
      <c r="C214" s="84">
        <f>SUMIF($B$159:$B$212,"2",C$159:C$212)</f>
        <v>170410</v>
      </c>
      <c r="D214" s="84">
        <f>SUMIF($B$159:$B$212,"2",D$159:D$212)</f>
        <v>170410</v>
      </c>
      <c r="E214" s="84">
        <f>SUMIF($B$159:$B$212,"2",E$159:E$212)</f>
        <v>236420</v>
      </c>
      <c r="F214" s="12"/>
    </row>
    <row r="215" spans="1:6" s="10" customFormat="1" ht="15.75">
      <c r="A215" s="89" t="s">
        <v>137</v>
      </c>
      <c r="B215" s="102">
        <v>3</v>
      </c>
      <c r="C215" s="84">
        <f>SUMIF($B$159:$B$212,"3",C$159:C$212)</f>
        <v>0</v>
      </c>
      <c r="D215" s="84">
        <f>SUMIF($B$159:$B$212,"3",D$159:D$212)</f>
        <v>0</v>
      </c>
      <c r="E215" s="84">
        <f>SUMIF($B$159:$B$212,"3",E$159:E$212)</f>
        <v>0</v>
      </c>
      <c r="F215" s="12"/>
    </row>
    <row r="216" spans="1:6" s="10" customFormat="1" ht="15.75">
      <c r="A216" s="68" t="s">
        <v>373</v>
      </c>
      <c r="B216" s="17"/>
      <c r="C216" s="86"/>
      <c r="D216" s="86"/>
      <c r="E216" s="86"/>
      <c r="F216" s="12"/>
    </row>
    <row r="217" spans="1:6" s="10" customFormat="1" ht="15.75" hidden="1">
      <c r="A217" s="89" t="s">
        <v>130</v>
      </c>
      <c r="B217" s="108"/>
      <c r="C217" s="84"/>
      <c r="D217" s="84"/>
      <c r="E217" s="84"/>
      <c r="F217" s="12"/>
    </row>
    <row r="218" spans="1:6" s="10" customFormat="1" ht="15.75" hidden="1">
      <c r="A218" s="112" t="s">
        <v>374</v>
      </c>
      <c r="B218" s="108"/>
      <c r="C218" s="84">
        <f>SUM(C217)</f>
        <v>0</v>
      </c>
      <c r="D218" s="84">
        <f>SUM(D217)</f>
        <v>0</v>
      </c>
      <c r="E218" s="84">
        <f>SUM(E217)</f>
        <v>0</v>
      </c>
      <c r="F218" s="12"/>
    </row>
    <row r="219" spans="1:6" s="10" customFormat="1" ht="15.75" hidden="1">
      <c r="A219" s="89" t="s">
        <v>375</v>
      </c>
      <c r="B219" s="108">
        <v>2</v>
      </c>
      <c r="C219" s="84"/>
      <c r="D219" s="84"/>
      <c r="E219" s="84"/>
      <c r="F219" s="12"/>
    </row>
    <row r="220" spans="1:6" s="10" customFormat="1" ht="15.75" hidden="1">
      <c r="A220" s="89" t="s">
        <v>131</v>
      </c>
      <c r="B220" s="108">
        <v>2</v>
      </c>
      <c r="C220" s="84"/>
      <c r="D220" s="84"/>
      <c r="E220" s="84"/>
      <c r="F220" s="12"/>
    </row>
    <row r="221" spans="1:6" s="10" customFormat="1" ht="15.75" hidden="1">
      <c r="A221" s="89" t="s">
        <v>131</v>
      </c>
      <c r="B221" s="108">
        <v>2</v>
      </c>
      <c r="C221" s="84"/>
      <c r="D221" s="84"/>
      <c r="E221" s="84"/>
      <c r="F221" s="12"/>
    </row>
    <row r="222" spans="1:6" s="10" customFormat="1" ht="31.5" hidden="1">
      <c r="A222" s="111" t="s">
        <v>377</v>
      </c>
      <c r="B222" s="108"/>
      <c r="C222" s="84">
        <f>SUM(C220:C221)</f>
        <v>0</v>
      </c>
      <c r="D222" s="84">
        <f>SUM(D220:D221)</f>
        <v>0</v>
      </c>
      <c r="E222" s="84">
        <f>SUM(E220:E221)</f>
        <v>0</v>
      </c>
      <c r="F222" s="12"/>
    </row>
    <row r="223" spans="1:6" s="10" customFormat="1" ht="15.75" hidden="1">
      <c r="A223" s="64" t="s">
        <v>376</v>
      </c>
      <c r="B223" s="108"/>
      <c r="C223" s="84">
        <f>C219+C222</f>
        <v>0</v>
      </c>
      <c r="D223" s="84">
        <f>D219+D222</f>
        <v>0</v>
      </c>
      <c r="E223" s="84">
        <f>E219+E222</f>
        <v>0</v>
      </c>
      <c r="F223" s="12"/>
    </row>
    <row r="224" spans="1:6" s="10" customFormat="1" ht="15.75" hidden="1">
      <c r="A224" s="89" t="s">
        <v>130</v>
      </c>
      <c r="B224" s="108">
        <v>2</v>
      </c>
      <c r="C224" s="84"/>
      <c r="D224" s="84"/>
      <c r="E224" s="84"/>
      <c r="F224" s="12"/>
    </row>
    <row r="225" spans="1:6" s="10" customFormat="1" ht="15.75" hidden="1">
      <c r="A225" s="89" t="s">
        <v>130</v>
      </c>
      <c r="B225" s="108">
        <v>2</v>
      </c>
      <c r="C225" s="84"/>
      <c r="D225" s="84"/>
      <c r="E225" s="84"/>
      <c r="F225" s="12"/>
    </row>
    <row r="226" spans="1:6" s="10" customFormat="1" ht="15.75">
      <c r="A226" s="89" t="s">
        <v>609</v>
      </c>
      <c r="B226" s="108">
        <v>2</v>
      </c>
      <c r="C226" s="84"/>
      <c r="D226" s="84">
        <v>10000</v>
      </c>
      <c r="E226" s="84">
        <v>10000</v>
      </c>
      <c r="F226" s="12"/>
    </row>
    <row r="227" spans="1:6" s="10" customFormat="1" ht="15.75">
      <c r="A227" s="112" t="s">
        <v>378</v>
      </c>
      <c r="B227" s="108"/>
      <c r="C227" s="84">
        <f>SUM(C224:C226)</f>
        <v>0</v>
      </c>
      <c r="D227" s="84">
        <f>SUM(D224:D226)</f>
        <v>10000</v>
      </c>
      <c r="E227" s="84">
        <f>SUM(E224:E226)</f>
        <v>10000</v>
      </c>
      <c r="F227" s="12"/>
    </row>
    <row r="228" spans="1:6" s="10" customFormat="1" ht="15.75">
      <c r="A228" s="89" t="s">
        <v>379</v>
      </c>
      <c r="B228" s="108">
        <v>2</v>
      </c>
      <c r="C228" s="84"/>
      <c r="D228" s="84"/>
      <c r="E228" s="84"/>
      <c r="F228" s="12"/>
    </row>
    <row r="229" spans="1:6" s="10" customFormat="1" ht="15.75">
      <c r="A229" s="89" t="s">
        <v>380</v>
      </c>
      <c r="B229" s="108">
        <v>2</v>
      </c>
      <c r="C229" s="84"/>
      <c r="D229" s="84"/>
      <c r="E229" s="84"/>
      <c r="F229" s="12"/>
    </row>
    <row r="230" spans="1:6" s="10" customFormat="1" ht="15.75">
      <c r="A230" s="64" t="s">
        <v>381</v>
      </c>
      <c r="B230" s="108"/>
      <c r="C230" s="84">
        <f>SUM(C228:C229)</f>
        <v>0</v>
      </c>
      <c r="D230" s="84">
        <f>SUM(D228:D229)</f>
        <v>0</v>
      </c>
      <c r="E230" s="84">
        <f>SUM(E228:E229)</f>
        <v>0</v>
      </c>
      <c r="F230" s="12"/>
    </row>
    <row r="231" spans="1:6" s="10" customFormat="1" ht="31.5">
      <c r="A231" s="64" t="s">
        <v>382</v>
      </c>
      <c r="B231" s="108">
        <v>2</v>
      </c>
      <c r="C231" s="84"/>
      <c r="D231" s="84"/>
      <c r="E231" s="84"/>
      <c r="F231" s="12"/>
    </row>
    <row r="232" spans="1:6" s="10" customFormat="1" ht="15.75">
      <c r="A232" s="43" t="s">
        <v>373</v>
      </c>
      <c r="B232" s="104"/>
      <c r="C232" s="86">
        <f>SUM(C233:C233:C235)</f>
        <v>0</v>
      </c>
      <c r="D232" s="86">
        <f>SUM(D233:D233:D235)</f>
        <v>10000</v>
      </c>
      <c r="E232" s="86">
        <f>SUM(E233:E233:E235)</f>
        <v>10000</v>
      </c>
      <c r="F232" s="12"/>
    </row>
    <row r="233" spans="1:6" s="10" customFormat="1" ht="15.75">
      <c r="A233" s="89" t="s">
        <v>408</v>
      </c>
      <c r="B233" s="102">
        <v>1</v>
      </c>
      <c r="C233" s="84">
        <f>SUMIF($B$216:$B$232,"1",C$216:C$232)</f>
        <v>0</v>
      </c>
      <c r="D233" s="84">
        <f>SUMIF($B$216:$B$232,"1",D$216:D$232)</f>
        <v>0</v>
      </c>
      <c r="E233" s="84">
        <f>SUMIF($B$216:$B$232,"1",E$216:E$232)</f>
        <v>0</v>
      </c>
      <c r="F233" s="12"/>
    </row>
    <row r="234" spans="1:6" s="10" customFormat="1" ht="15.75">
      <c r="A234" s="89" t="s">
        <v>245</v>
      </c>
      <c r="B234" s="102">
        <v>2</v>
      </c>
      <c r="C234" s="84">
        <f>SUMIF($B$216:$B$232,"2",C$216:C$232)</f>
        <v>0</v>
      </c>
      <c r="D234" s="84">
        <f>SUMIF($B$216:$B$232,"2",D$216:D$232)</f>
        <v>10000</v>
      </c>
      <c r="E234" s="84">
        <f>SUMIF($B$216:$B$232,"2",E$216:E$232)</f>
        <v>10000</v>
      </c>
      <c r="F234" s="12"/>
    </row>
    <row r="235" spans="1:6" s="10" customFormat="1" ht="15.75">
      <c r="A235" s="89" t="s">
        <v>137</v>
      </c>
      <c r="B235" s="102">
        <v>3</v>
      </c>
      <c r="C235" s="84">
        <f>SUMIF($B$216:$B$232,"3",C$216:C$232)</f>
        <v>0</v>
      </c>
      <c r="D235" s="84">
        <f>SUMIF($B$216:$B$232,"3",D$216:D$232)</f>
        <v>0</v>
      </c>
      <c r="E235" s="84">
        <f>SUMIF($B$216:$B$232,"3",E$216:E$232)</f>
        <v>0</v>
      </c>
      <c r="F235" s="12"/>
    </row>
    <row r="236" spans="1:6" s="10" customFormat="1" ht="15.75">
      <c r="A236" s="68" t="s">
        <v>386</v>
      </c>
      <c r="B236" s="17"/>
      <c r="C236" s="86"/>
      <c r="D236" s="86"/>
      <c r="E236" s="86"/>
      <c r="F236" s="12"/>
    </row>
    <row r="237" spans="1:6" s="10" customFormat="1" ht="15.75" hidden="1">
      <c r="A237" s="89"/>
      <c r="B237" s="17"/>
      <c r="C237" s="86"/>
      <c r="D237" s="86"/>
      <c r="E237" s="86"/>
      <c r="F237" s="12"/>
    </row>
    <row r="238" spans="1:6" s="10" customFormat="1" ht="31.5" hidden="1">
      <c r="A238" s="64" t="s">
        <v>385</v>
      </c>
      <c r="B238" s="17"/>
      <c r="C238" s="84"/>
      <c r="D238" s="84"/>
      <c r="E238" s="84"/>
      <c r="F238" s="12"/>
    </row>
    <row r="239" spans="1:6" s="10" customFormat="1" ht="15.75" hidden="1">
      <c r="A239" s="89"/>
      <c r="B239" s="17"/>
      <c r="C239" s="84"/>
      <c r="D239" s="84"/>
      <c r="E239" s="84"/>
      <c r="F239" s="12"/>
    </row>
    <row r="240" spans="1:6" s="10" customFormat="1" ht="15.75">
      <c r="A240" s="89" t="s">
        <v>508</v>
      </c>
      <c r="B240" s="17">
        <v>2</v>
      </c>
      <c r="C240" s="84">
        <v>100000</v>
      </c>
      <c r="D240" s="84">
        <v>100000</v>
      </c>
      <c r="E240" s="84">
        <v>100000</v>
      </c>
      <c r="F240" s="12"/>
    </row>
    <row r="241" spans="1:6" s="10" customFormat="1" ht="47.25">
      <c r="A241" s="64" t="s">
        <v>455</v>
      </c>
      <c r="B241" s="17"/>
      <c r="C241" s="84">
        <f>SUM(C239:C240)</f>
        <v>100000</v>
      </c>
      <c r="D241" s="84">
        <f>SUM(D239:D240)</f>
        <v>100000</v>
      </c>
      <c r="E241" s="84">
        <f>SUM(E239:E240)</f>
        <v>100000</v>
      </c>
      <c r="F241" s="12"/>
    </row>
    <row r="242" spans="1:6" s="10" customFormat="1" ht="15.75" hidden="1">
      <c r="A242" s="64"/>
      <c r="B242" s="17"/>
      <c r="C242" s="84"/>
      <c r="D242" s="84"/>
      <c r="E242" s="84"/>
      <c r="F242" s="12"/>
    </row>
    <row r="243" spans="1:6" s="10" customFormat="1" ht="15.75" hidden="1">
      <c r="A243" s="64"/>
      <c r="B243" s="17"/>
      <c r="C243" s="84"/>
      <c r="D243" s="84"/>
      <c r="E243" s="84"/>
      <c r="F243" s="12"/>
    </row>
    <row r="244" spans="1:6" s="10" customFormat="1" ht="15.75" hidden="1">
      <c r="A244" s="64"/>
      <c r="B244" s="17"/>
      <c r="C244" s="84"/>
      <c r="D244" s="84"/>
      <c r="E244" s="84"/>
      <c r="F244" s="12"/>
    </row>
    <row r="245" spans="1:6" s="10" customFormat="1" ht="15.75" hidden="1">
      <c r="A245" s="64" t="s">
        <v>456</v>
      </c>
      <c r="B245" s="17"/>
      <c r="C245" s="84"/>
      <c r="D245" s="84"/>
      <c r="E245" s="84"/>
      <c r="F245" s="12"/>
    </row>
    <row r="246" spans="1:6" s="10" customFormat="1" ht="15.75">
      <c r="A246" s="43" t="s">
        <v>386</v>
      </c>
      <c r="B246" s="104"/>
      <c r="C246" s="86">
        <f>SUM(C247:C247:C249)</f>
        <v>100000</v>
      </c>
      <c r="D246" s="86">
        <f>SUM(D247:D247:D249)</f>
        <v>100000</v>
      </c>
      <c r="E246" s="86">
        <f>SUM(E247:E247:E249)</f>
        <v>100000</v>
      </c>
      <c r="F246" s="12"/>
    </row>
    <row r="247" spans="1:6" s="10" customFormat="1" ht="15.75">
      <c r="A247" s="89" t="s">
        <v>408</v>
      </c>
      <c r="B247" s="102">
        <v>1</v>
      </c>
      <c r="C247" s="84">
        <f>SUMIF($B$236:$B$246,"1",C$236:C$246)</f>
        <v>0</v>
      </c>
      <c r="D247" s="84">
        <f>SUMIF($B$236:$B$246,"1",D$236:D$246)</f>
        <v>0</v>
      </c>
      <c r="E247" s="84">
        <f>SUMIF($B$236:$B$246,"1",E$236:E$246)</f>
        <v>0</v>
      </c>
      <c r="F247" s="12"/>
    </row>
    <row r="248" spans="1:6" s="10" customFormat="1" ht="15.75">
      <c r="A248" s="89" t="s">
        <v>245</v>
      </c>
      <c r="B248" s="102">
        <v>2</v>
      </c>
      <c r="C248" s="84">
        <f>SUMIF($B$236:$B$246,"2",C$236:C$246)</f>
        <v>100000</v>
      </c>
      <c r="D248" s="84">
        <f>SUMIF($B$236:$B$246,"2",D$236:D$246)</f>
        <v>100000</v>
      </c>
      <c r="E248" s="84">
        <f>SUMIF($B$236:$B$246,"2",E$236:E$246)</f>
        <v>100000</v>
      </c>
      <c r="F248" s="12"/>
    </row>
    <row r="249" spans="1:6" s="10" customFormat="1" ht="15.75">
      <c r="A249" s="89" t="s">
        <v>137</v>
      </c>
      <c r="B249" s="102">
        <v>3</v>
      </c>
      <c r="C249" s="84">
        <f>SUMIF($B$236:$B$246,"3",C$236:C$246)</f>
        <v>0</v>
      </c>
      <c r="D249" s="84">
        <f>SUMIF($B$236:$B$246,"3",D$236:D$246)</f>
        <v>0</v>
      </c>
      <c r="E249" s="84">
        <f>SUMIF($B$236:$B$246,"3",E$236:E$246)</f>
        <v>0</v>
      </c>
      <c r="F249" s="12"/>
    </row>
    <row r="250" spans="1:6" s="10" customFormat="1" ht="15.75">
      <c r="A250" s="68" t="s">
        <v>387</v>
      </c>
      <c r="B250" s="17"/>
      <c r="C250" s="86"/>
      <c r="D250" s="86"/>
      <c r="E250" s="86"/>
      <c r="F250" s="12"/>
    </row>
    <row r="251" spans="1:6" s="10" customFormat="1" ht="15.75" hidden="1">
      <c r="A251" s="64"/>
      <c r="B251" s="17"/>
      <c r="C251" s="84"/>
      <c r="D251" s="84"/>
      <c r="E251" s="84"/>
      <c r="F251" s="12"/>
    </row>
    <row r="252" spans="1:6" s="10" customFormat="1" ht="31.5" hidden="1">
      <c r="A252" s="64" t="s">
        <v>388</v>
      </c>
      <c r="B252" s="17"/>
      <c r="C252" s="84"/>
      <c r="D252" s="84"/>
      <c r="E252" s="84"/>
      <c r="F252" s="12"/>
    </row>
    <row r="253" spans="1:6" s="10" customFormat="1" ht="31.5">
      <c r="A253" s="89" t="s">
        <v>530</v>
      </c>
      <c r="B253" s="17">
        <v>2</v>
      </c>
      <c r="C253" s="84">
        <v>106370</v>
      </c>
      <c r="D253" s="84">
        <v>106370</v>
      </c>
      <c r="E253" s="84">
        <v>106370</v>
      </c>
      <c r="F253" s="12"/>
    </row>
    <row r="254" spans="1:6" s="10" customFormat="1" ht="47.25">
      <c r="A254" s="64" t="s">
        <v>457</v>
      </c>
      <c r="B254" s="17"/>
      <c r="C254" s="84">
        <f>SUM(C253)</f>
        <v>106370</v>
      </c>
      <c r="D254" s="84">
        <f>SUM(D253)</f>
        <v>106370</v>
      </c>
      <c r="E254" s="84">
        <f>SUM(E253)</f>
        <v>106370</v>
      </c>
      <c r="F254" s="12"/>
    </row>
    <row r="255" spans="1:6" s="10" customFormat="1" ht="15.75" hidden="1">
      <c r="A255" s="64"/>
      <c r="B255" s="17"/>
      <c r="C255" s="84"/>
      <c r="D255" s="84"/>
      <c r="E255" s="84"/>
      <c r="F255" s="12"/>
    </row>
    <row r="256" spans="1:6" s="10" customFormat="1" ht="15.75" hidden="1">
      <c r="A256" s="64"/>
      <c r="B256" s="17"/>
      <c r="C256" s="84"/>
      <c r="D256" s="84"/>
      <c r="E256" s="84"/>
      <c r="F256" s="12"/>
    </row>
    <row r="257" spans="1:6" s="10" customFormat="1" ht="15.75" hidden="1">
      <c r="A257" s="64"/>
      <c r="B257" s="17"/>
      <c r="C257" s="84"/>
      <c r="D257" s="84"/>
      <c r="E257" s="84"/>
      <c r="F257" s="12"/>
    </row>
    <row r="258" spans="1:6" s="10" customFormat="1" ht="15.75" hidden="1">
      <c r="A258" s="64" t="s">
        <v>458</v>
      </c>
      <c r="B258" s="17"/>
      <c r="C258" s="84"/>
      <c r="D258" s="84"/>
      <c r="E258" s="84"/>
      <c r="F258" s="12"/>
    </row>
    <row r="259" spans="1:6" s="10" customFormat="1" ht="31.5">
      <c r="A259" s="43" t="s">
        <v>387</v>
      </c>
      <c r="B259" s="104"/>
      <c r="C259" s="86">
        <f>SUM(C260:C260:C262)</f>
        <v>106370</v>
      </c>
      <c r="D259" s="86">
        <f>SUM(D260:D260:D262)</f>
        <v>106370</v>
      </c>
      <c r="E259" s="86">
        <f>SUM(E260:E260:E262)</f>
        <v>106370</v>
      </c>
      <c r="F259" s="12"/>
    </row>
    <row r="260" spans="1:6" s="10" customFormat="1" ht="15.75">
      <c r="A260" s="89" t="s">
        <v>408</v>
      </c>
      <c r="B260" s="102">
        <v>1</v>
      </c>
      <c r="C260" s="84">
        <f>SUMIF($B$250:$B$259,"1",C$250:C$259)</f>
        <v>0</v>
      </c>
      <c r="D260" s="84">
        <f>SUMIF($B$250:$B$259,"1",D$250:D$259)</f>
        <v>0</v>
      </c>
      <c r="E260" s="84">
        <f>SUMIF($B$250:$B$259,"1",E$250:E$259)</f>
        <v>0</v>
      </c>
      <c r="F260" s="12"/>
    </row>
    <row r="261" spans="1:6" s="10" customFormat="1" ht="15.75">
      <c r="A261" s="89" t="s">
        <v>245</v>
      </c>
      <c r="B261" s="102">
        <v>2</v>
      </c>
      <c r="C261" s="84">
        <f>SUMIF($B$250:$B$259,"2",C$250:C$259)</f>
        <v>106370</v>
      </c>
      <c r="D261" s="84">
        <f>SUMIF($B$250:$B$259,"2",D$250:D$259)</f>
        <v>106370</v>
      </c>
      <c r="E261" s="84">
        <f>SUMIF($B$250:$B$259,"2",E$250:E$259)</f>
        <v>106370</v>
      </c>
      <c r="F261" s="12"/>
    </row>
    <row r="262" spans="1:6" s="10" customFormat="1" ht="15.75">
      <c r="A262" s="89" t="s">
        <v>137</v>
      </c>
      <c r="B262" s="102">
        <v>3</v>
      </c>
      <c r="C262" s="84">
        <f>SUMIF($B$250:$B$259,"3",C$250:C$259)</f>
        <v>0</v>
      </c>
      <c r="D262" s="84">
        <f>SUMIF($B$250:$B$259,"3",D$250:D$259)</f>
        <v>0</v>
      </c>
      <c r="E262" s="84">
        <f>SUMIF($B$250:$B$259,"3",E$250:E$259)</f>
        <v>0</v>
      </c>
      <c r="F262" s="12"/>
    </row>
    <row r="263" spans="1:6" s="10" customFormat="1" ht="49.5">
      <c r="A263" s="69" t="s">
        <v>469</v>
      </c>
      <c r="B263" s="105"/>
      <c r="C263" s="85"/>
      <c r="D263" s="85"/>
      <c r="E263" s="85"/>
      <c r="F263" s="12"/>
    </row>
    <row r="264" spans="1:6" s="10" customFormat="1" ht="16.5">
      <c r="A264" s="68" t="s">
        <v>175</v>
      </c>
      <c r="B264" s="105"/>
      <c r="C264" s="85"/>
      <c r="D264" s="85"/>
      <c r="E264" s="85"/>
      <c r="F264" s="12"/>
    </row>
    <row r="265" spans="1:6" s="10" customFormat="1" ht="15.75" customHeight="1">
      <c r="A265" s="64" t="s">
        <v>231</v>
      </c>
      <c r="B265" s="105">
        <v>2</v>
      </c>
      <c r="C265" s="87">
        <v>3314424</v>
      </c>
      <c r="D265" s="87">
        <v>3404265</v>
      </c>
      <c r="E265" s="87">
        <v>3404265</v>
      </c>
      <c r="F265" s="12"/>
    </row>
    <row r="266" spans="1:6" s="10" customFormat="1" ht="15.75" hidden="1">
      <c r="A266" s="64" t="s">
        <v>461</v>
      </c>
      <c r="B266" s="104">
        <v>2</v>
      </c>
      <c r="C266" s="87"/>
      <c r="D266" s="87"/>
      <c r="E266" s="87"/>
      <c r="F266" s="12"/>
    </row>
    <row r="267" spans="1:6" s="10" customFormat="1" ht="31.5">
      <c r="A267" s="43" t="s">
        <v>175</v>
      </c>
      <c r="B267" s="104"/>
      <c r="C267" s="86">
        <f>SUM(C268:C270)</f>
        <v>3314424</v>
      </c>
      <c r="D267" s="86">
        <f>SUM(D268:D270)</f>
        <v>3404265</v>
      </c>
      <c r="E267" s="86">
        <f>SUM(E268:E270)</f>
        <v>3404265</v>
      </c>
      <c r="F267" s="12"/>
    </row>
    <row r="268" spans="1:6" s="10" customFormat="1" ht="15.75">
      <c r="A268" s="89" t="s">
        <v>408</v>
      </c>
      <c r="B268" s="102">
        <v>1</v>
      </c>
      <c r="C268" s="84">
        <f>SUMIF($B$264:$B$267,"1",C$264:C$267)</f>
        <v>0</v>
      </c>
      <c r="D268" s="84">
        <f>SUMIF($B$264:$B$267,"1",D$264:D$267)</f>
        <v>0</v>
      </c>
      <c r="E268" s="84">
        <f>SUMIF($B$264:$B$267,"1",E$264:E$267)</f>
        <v>0</v>
      </c>
      <c r="F268" s="12"/>
    </row>
    <row r="269" spans="1:6" s="10" customFormat="1" ht="15.75">
      <c r="A269" s="89" t="s">
        <v>245</v>
      </c>
      <c r="B269" s="102">
        <v>2</v>
      </c>
      <c r="C269" s="84">
        <f>SUMIF($B$264:$B$267,"2",C$264:C$267)</f>
        <v>3314424</v>
      </c>
      <c r="D269" s="84">
        <f>SUMIF($B$264:$B$267,"2",D$264:D$267)</f>
        <v>3404265</v>
      </c>
      <c r="E269" s="84">
        <f>SUMIF($B$264:$B$267,"2",E$264:E$267)</f>
        <v>3404265</v>
      </c>
      <c r="F269" s="12"/>
    </row>
    <row r="270" spans="1:6" s="10" customFormat="1" ht="15.75">
      <c r="A270" s="89" t="s">
        <v>137</v>
      </c>
      <c r="B270" s="102">
        <v>3</v>
      </c>
      <c r="C270" s="84">
        <f>SUMIF($B$264:$B$267,"3",C$264:C$267)</f>
        <v>0</v>
      </c>
      <c r="D270" s="84">
        <f>SUMIF($B$264:$B$267,"3",D$264:D$267)</f>
        <v>0</v>
      </c>
      <c r="E270" s="84">
        <f>SUMIF($B$264:$B$267,"3",E$264:E$267)</f>
        <v>0</v>
      </c>
      <c r="F270" s="12"/>
    </row>
    <row r="271" spans="1:6" s="10" customFormat="1" ht="31.5">
      <c r="A271" s="68" t="s">
        <v>176</v>
      </c>
      <c r="B271" s="102"/>
      <c r="C271" s="84"/>
      <c r="D271" s="84"/>
      <c r="E271" s="84"/>
      <c r="F271" s="12"/>
    </row>
    <row r="272" spans="1:6" s="10" customFormat="1" ht="31.5">
      <c r="A272" s="64" t="s">
        <v>231</v>
      </c>
      <c r="B272" s="105">
        <v>2</v>
      </c>
      <c r="C272" s="84"/>
      <c r="D272" s="84"/>
      <c r="E272" s="84"/>
      <c r="F272" s="12"/>
    </row>
    <row r="273" spans="1:6" s="10" customFormat="1" ht="15.75">
      <c r="A273" s="64" t="s">
        <v>461</v>
      </c>
      <c r="B273" s="104">
        <v>2</v>
      </c>
      <c r="C273" s="87"/>
      <c r="D273" s="87"/>
      <c r="E273" s="87"/>
      <c r="F273" s="12"/>
    </row>
    <row r="274" spans="1:6" s="10" customFormat="1" ht="31.5">
      <c r="A274" s="43" t="s">
        <v>176</v>
      </c>
      <c r="B274" s="104"/>
      <c r="C274" s="86">
        <f>SUM(C275:C277)</f>
        <v>0</v>
      </c>
      <c r="D274" s="86">
        <f>SUM(D275:D277)</f>
        <v>0</v>
      </c>
      <c r="E274" s="86">
        <f>SUM(E275:E277)</f>
        <v>0</v>
      </c>
      <c r="F274" s="12"/>
    </row>
    <row r="275" spans="1:6" s="10" customFormat="1" ht="15.75">
      <c r="A275" s="89" t="s">
        <v>408</v>
      </c>
      <c r="B275" s="102">
        <v>1</v>
      </c>
      <c r="C275" s="84">
        <f>SUMIF($B$271:$B$274,"1",C$271:C$274)</f>
        <v>0</v>
      </c>
      <c r="D275" s="84">
        <f>SUMIF($B$271:$B$274,"1",D$271:D$274)</f>
        <v>0</v>
      </c>
      <c r="E275" s="84">
        <f>SUMIF($B$271:$B$274,"1",E$271:E$274)</f>
        <v>0</v>
      </c>
      <c r="F275" s="12"/>
    </row>
    <row r="276" spans="1:6" s="10" customFormat="1" ht="15.75">
      <c r="A276" s="89" t="s">
        <v>245</v>
      </c>
      <c r="B276" s="102">
        <v>2</v>
      </c>
      <c r="C276" s="84">
        <f>SUMIF($B$271:$B$274,"2",C$271:C$274)</f>
        <v>0</v>
      </c>
      <c r="D276" s="84">
        <f>SUMIF($B$271:$B$274,"2",D$271:D$274)</f>
        <v>0</v>
      </c>
      <c r="E276" s="84">
        <f>SUMIF($B$271:$B$274,"2",E$271:E$274)</f>
        <v>0</v>
      </c>
      <c r="F276" s="12"/>
    </row>
    <row r="277" spans="1:6" s="10" customFormat="1" ht="15.75">
      <c r="A277" s="89" t="s">
        <v>137</v>
      </c>
      <c r="B277" s="102">
        <v>3</v>
      </c>
      <c r="C277" s="84">
        <f>SUMIF($B$271:$B$274,"3",C$271:C$274)</f>
        <v>0</v>
      </c>
      <c r="D277" s="84">
        <f>SUMIF($B$271:$B$274,"3",D$271:D$274)</f>
        <v>0</v>
      </c>
      <c r="E277" s="84">
        <f>SUMIF($B$271:$B$274,"3",E$271:E$274)</f>
        <v>0</v>
      </c>
      <c r="F277" s="12"/>
    </row>
    <row r="278" spans="1:6" s="10" customFormat="1" ht="49.5">
      <c r="A278" s="69" t="s">
        <v>96</v>
      </c>
      <c r="B278" s="105"/>
      <c r="C278" s="85">
        <f>C279+C292</f>
        <v>0</v>
      </c>
      <c r="D278" s="85">
        <f>D279+D292</f>
        <v>0</v>
      </c>
      <c r="E278" s="85">
        <f>E279+E292</f>
        <v>0</v>
      </c>
      <c r="F278" s="12"/>
    </row>
    <row r="279" spans="1:6" s="10" customFormat="1" ht="15.75">
      <c r="A279" s="68" t="s">
        <v>173</v>
      </c>
      <c r="B279" s="104"/>
      <c r="C279" s="87"/>
      <c r="D279" s="87"/>
      <c r="E279" s="87"/>
      <c r="F279" s="12"/>
    </row>
    <row r="280" spans="1:6" s="10" customFormat="1" ht="15.75" hidden="1">
      <c r="A280" s="64" t="s">
        <v>230</v>
      </c>
      <c r="B280" s="104"/>
      <c r="C280" s="87"/>
      <c r="D280" s="87"/>
      <c r="E280" s="87"/>
      <c r="F280" s="12"/>
    </row>
    <row r="281" spans="1:6" s="10" customFormat="1" ht="31.5" hidden="1">
      <c r="A281" s="89" t="s">
        <v>459</v>
      </c>
      <c r="B281" s="104"/>
      <c r="C281" s="87"/>
      <c r="D281" s="87"/>
      <c r="E281" s="87"/>
      <c r="F281" s="12"/>
    </row>
    <row r="282" spans="1:6" s="10" customFormat="1" ht="31.5" hidden="1">
      <c r="A282" s="89" t="s">
        <v>242</v>
      </c>
      <c r="B282" s="104"/>
      <c r="C282" s="87"/>
      <c r="D282" s="87"/>
      <c r="E282" s="87"/>
      <c r="F282" s="12"/>
    </row>
    <row r="283" spans="1:6" s="10" customFormat="1" ht="31.5" hidden="1">
      <c r="A283" s="89" t="s">
        <v>460</v>
      </c>
      <c r="B283" s="104"/>
      <c r="C283" s="87"/>
      <c r="D283" s="87"/>
      <c r="E283" s="87"/>
      <c r="F283" s="12"/>
    </row>
    <row r="284" spans="1:6" s="10" customFormat="1" ht="31.5">
      <c r="A284" s="89" t="s">
        <v>241</v>
      </c>
      <c r="B284" s="104">
        <v>2</v>
      </c>
      <c r="C284" s="87"/>
      <c r="D284" s="87"/>
      <c r="E284" s="87">
        <v>418261</v>
      </c>
      <c r="F284" s="12"/>
    </row>
    <row r="285" spans="1:6" s="10" customFormat="1" ht="15.75" hidden="1">
      <c r="A285" s="89" t="s">
        <v>240</v>
      </c>
      <c r="B285" s="104"/>
      <c r="C285" s="87"/>
      <c r="D285" s="87"/>
      <c r="E285" s="87"/>
      <c r="F285" s="12"/>
    </row>
    <row r="286" spans="1:6" s="10" customFormat="1" ht="15.75" hidden="1">
      <c r="A286" s="64" t="s">
        <v>232</v>
      </c>
      <c r="B286" s="104"/>
      <c r="C286" s="87"/>
      <c r="D286" s="87"/>
      <c r="E286" s="87"/>
      <c r="F286" s="12"/>
    </row>
    <row r="287" spans="1:6" s="10" customFormat="1" ht="31.5" hidden="1">
      <c r="A287" s="64" t="s">
        <v>233</v>
      </c>
      <c r="B287" s="104"/>
      <c r="C287" s="87"/>
      <c r="D287" s="87"/>
      <c r="E287" s="87"/>
      <c r="F287" s="12"/>
    </row>
    <row r="288" spans="1:6" s="10" customFormat="1" ht="31.5">
      <c r="A288" s="43" t="s">
        <v>173</v>
      </c>
      <c r="B288" s="104"/>
      <c r="C288" s="86">
        <f>SUM(C289:C291)</f>
        <v>0</v>
      </c>
      <c r="D288" s="86">
        <f>SUM(D289:D291)</f>
        <v>0</v>
      </c>
      <c r="E288" s="86">
        <f>SUM(E289:E291)</f>
        <v>418261</v>
      </c>
      <c r="F288" s="12"/>
    </row>
    <row r="289" spans="1:6" s="10" customFormat="1" ht="15.75">
      <c r="A289" s="89" t="s">
        <v>408</v>
      </c>
      <c r="B289" s="102">
        <v>1</v>
      </c>
      <c r="C289" s="84">
        <f>SUMIF($B$279:$B$288,"1",C$279:C$288)</f>
        <v>0</v>
      </c>
      <c r="D289" s="84">
        <f>SUMIF($B$279:$B$288,"1",D$279:D$288)</f>
        <v>0</v>
      </c>
      <c r="E289" s="84">
        <f>SUMIF($B$279:$B$288,"1",E$279:E$288)</f>
        <v>0</v>
      </c>
      <c r="F289" s="12"/>
    </row>
    <row r="290" spans="1:6" s="10" customFormat="1" ht="15.75">
      <c r="A290" s="89" t="s">
        <v>245</v>
      </c>
      <c r="B290" s="102">
        <v>2</v>
      </c>
      <c r="C290" s="84">
        <f>SUMIF($B$279:$B$288,"2",C$279:C$288)</f>
        <v>0</v>
      </c>
      <c r="D290" s="84">
        <f>SUMIF($B$279:$B$288,"2",D$279:D$288)</f>
        <v>0</v>
      </c>
      <c r="E290" s="84">
        <f>SUMIF($B$279:$B$288,"2",E$279:E$288)</f>
        <v>418261</v>
      </c>
      <c r="F290" s="12"/>
    </row>
    <row r="291" spans="1:6" s="10" customFormat="1" ht="15.75">
      <c r="A291" s="89" t="s">
        <v>137</v>
      </c>
      <c r="B291" s="102">
        <v>3</v>
      </c>
      <c r="C291" s="84">
        <f>SUMIF($B$279:$B$288,"3",C$279:C$288)</f>
        <v>0</v>
      </c>
      <c r="D291" s="84">
        <f>SUMIF($B$279:$B$288,"3",D$279:D$288)</f>
        <v>0</v>
      </c>
      <c r="E291" s="84">
        <f>SUMIF($B$279:$B$288,"3",E$279:E$288)</f>
        <v>0</v>
      </c>
      <c r="F291" s="12"/>
    </row>
    <row r="292" spans="1:6" s="10" customFormat="1" ht="15.75" hidden="1">
      <c r="A292" s="68" t="s">
        <v>174</v>
      </c>
      <c r="B292" s="104"/>
      <c r="C292" s="87"/>
      <c r="D292" s="87"/>
      <c r="E292" s="87"/>
      <c r="F292" s="12"/>
    </row>
    <row r="293" spans="1:6" s="10" customFormat="1" ht="15.75" hidden="1">
      <c r="A293" s="64" t="s">
        <v>230</v>
      </c>
      <c r="B293" s="104"/>
      <c r="C293" s="87"/>
      <c r="D293" s="87"/>
      <c r="E293" s="87"/>
      <c r="F293" s="12"/>
    </row>
    <row r="294" spans="1:6" s="10" customFormat="1" ht="31.5" hidden="1">
      <c r="A294" s="89" t="s">
        <v>459</v>
      </c>
      <c r="B294" s="104"/>
      <c r="C294" s="87"/>
      <c r="D294" s="87"/>
      <c r="E294" s="87"/>
      <c r="F294" s="12"/>
    </row>
    <row r="295" spans="1:6" s="10" customFormat="1" ht="31.5" hidden="1">
      <c r="A295" s="89" t="s">
        <v>242</v>
      </c>
      <c r="B295" s="104"/>
      <c r="C295" s="87"/>
      <c r="D295" s="87"/>
      <c r="E295" s="87"/>
      <c r="F295" s="12"/>
    </row>
    <row r="296" spans="1:6" s="10" customFormat="1" ht="31.5" hidden="1">
      <c r="A296" s="89" t="s">
        <v>460</v>
      </c>
      <c r="B296" s="104"/>
      <c r="C296" s="87"/>
      <c r="D296" s="87"/>
      <c r="E296" s="87"/>
      <c r="F296" s="12"/>
    </row>
    <row r="297" spans="1:6" s="10" customFormat="1" ht="15.75" hidden="1">
      <c r="A297" s="89" t="s">
        <v>241</v>
      </c>
      <c r="B297" s="104"/>
      <c r="C297" s="87"/>
      <c r="D297" s="87"/>
      <c r="E297" s="87"/>
      <c r="F297" s="12"/>
    </row>
    <row r="298" spans="1:6" s="10" customFormat="1" ht="15.75" hidden="1">
      <c r="A298" s="89" t="s">
        <v>240</v>
      </c>
      <c r="B298" s="104"/>
      <c r="C298" s="87"/>
      <c r="D298" s="87"/>
      <c r="E298" s="87"/>
      <c r="F298" s="12"/>
    </row>
    <row r="299" spans="1:6" s="10" customFormat="1" ht="15.75" hidden="1">
      <c r="A299" s="64" t="s">
        <v>232</v>
      </c>
      <c r="B299" s="104"/>
      <c r="C299" s="87"/>
      <c r="D299" s="87"/>
      <c r="E299" s="87"/>
      <c r="F299" s="12"/>
    </row>
    <row r="300" spans="1:6" s="10" customFormat="1" ht="31.5" hidden="1">
      <c r="A300" s="64" t="s">
        <v>233</v>
      </c>
      <c r="B300" s="104"/>
      <c r="C300" s="87"/>
      <c r="D300" s="87"/>
      <c r="E300" s="87"/>
      <c r="F300" s="12"/>
    </row>
    <row r="301" spans="1:6" s="10" customFormat="1" ht="15.75" hidden="1">
      <c r="A301" s="43" t="s">
        <v>174</v>
      </c>
      <c r="B301" s="104"/>
      <c r="C301" s="86">
        <f>SUM(C302:C304)</f>
        <v>0</v>
      </c>
      <c r="D301" s="86">
        <f>SUM(D302:D304)</f>
        <v>0</v>
      </c>
      <c r="E301" s="86">
        <f>SUM(E302:E304)</f>
        <v>0</v>
      </c>
      <c r="F301" s="12"/>
    </row>
    <row r="302" spans="1:6" s="10" customFormat="1" ht="15.75" hidden="1">
      <c r="A302" s="89" t="s">
        <v>408</v>
      </c>
      <c r="B302" s="102">
        <v>1</v>
      </c>
      <c r="C302" s="84">
        <f>SUMIF($B$292:$B$301,"1",C$292:C$301)</f>
        <v>0</v>
      </c>
      <c r="D302" s="84">
        <f>SUMIF($B$292:$B$301,"1",D$292:D$301)</f>
        <v>0</v>
      </c>
      <c r="E302" s="84">
        <f>SUMIF($B$292:$B$301,"1",E$292:E$301)</f>
        <v>0</v>
      </c>
      <c r="F302" s="12"/>
    </row>
    <row r="303" spans="1:6" s="10" customFormat="1" ht="15.75" hidden="1">
      <c r="A303" s="89" t="s">
        <v>245</v>
      </c>
      <c r="B303" s="102">
        <v>2</v>
      </c>
      <c r="C303" s="84">
        <f>SUMIF($B$292:$B$301,"2",C$292:C$301)</f>
        <v>0</v>
      </c>
      <c r="D303" s="84">
        <f>SUMIF($B$292:$B$301,"2",D$292:D$301)</f>
        <v>0</v>
      </c>
      <c r="E303" s="84">
        <f>SUMIF($B$292:$B$301,"2",E$292:E$301)</f>
        <v>0</v>
      </c>
      <c r="F303" s="12"/>
    </row>
    <row r="304" spans="1:6" s="10" customFormat="1" ht="15.75" hidden="1">
      <c r="A304" s="89" t="s">
        <v>137</v>
      </c>
      <c r="B304" s="102">
        <v>3</v>
      </c>
      <c r="C304" s="84">
        <f>SUMIF($B$292:$B$301,"3",C$292:C$301)</f>
        <v>0</v>
      </c>
      <c r="D304" s="84">
        <f>SUMIF($B$292:$B$301,"3",D$292:D$301)</f>
        <v>0</v>
      </c>
      <c r="E304" s="84">
        <f>SUMIF($B$292:$B$301,"3",E$292:E$301)</f>
        <v>0</v>
      </c>
      <c r="F304" s="12"/>
    </row>
    <row r="305" spans="1:6" s="10" customFormat="1" ht="16.5">
      <c r="A305" s="69" t="s">
        <v>97</v>
      </c>
      <c r="B305" s="105"/>
      <c r="C305" s="109">
        <f>C92+C126+C155+C212++C232+C246+C259+C267+C274+C288+C301</f>
        <v>16353719</v>
      </c>
      <c r="D305" s="109">
        <f>D92+D126+D155+D212++D232+D246+D259+D267+D274+D288+D301</f>
        <v>17222510</v>
      </c>
      <c r="E305" s="109">
        <f>E92+E126+E155+E212++E232+E246+E259+E267+E274+E288+E301</f>
        <v>17838613</v>
      </c>
      <c r="F305" s="12"/>
    </row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7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72"/>
  <sheetViews>
    <sheetView zoomScalePageLayoutView="0" workbookViewId="0" topLeftCell="A139">
      <selection activeCell="AA7" sqref="AA7"/>
    </sheetView>
  </sheetViews>
  <sheetFormatPr defaultColWidth="9.140625" defaultRowHeight="15"/>
  <cols>
    <col min="1" max="1" width="59.57421875" style="16" customWidth="1"/>
    <col min="2" max="2" width="5.7109375" style="103" customWidth="1"/>
    <col min="3" max="5" width="13.7109375" style="41" customWidth="1"/>
    <col min="6" max="7" width="9.140625" style="16" customWidth="1"/>
    <col min="8" max="16384" width="9.140625" style="16" customWidth="1"/>
  </cols>
  <sheetData>
    <row r="1" spans="1:5" ht="21.75" customHeight="1">
      <c r="A1" s="294" t="s">
        <v>537</v>
      </c>
      <c r="B1" s="294"/>
      <c r="C1" s="294"/>
      <c r="D1" s="294"/>
      <c r="E1" s="294"/>
    </row>
    <row r="2" spans="1:5" ht="15.75">
      <c r="A2" s="282" t="s">
        <v>470</v>
      </c>
      <c r="B2" s="282"/>
      <c r="C2" s="282"/>
      <c r="D2" s="282"/>
      <c r="E2" s="282"/>
    </row>
    <row r="3" spans="1:5" ht="15.75">
      <c r="A3" s="45"/>
      <c r="C3" s="45"/>
      <c r="D3" s="45"/>
      <c r="E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640</v>
      </c>
      <c r="E4" s="40" t="s">
        <v>668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8" s="10" customFormat="1" ht="15.75">
      <c r="A7" s="43" t="s">
        <v>181</v>
      </c>
      <c r="B7" s="104"/>
      <c r="C7" s="86">
        <f>SUM(C8:C10)</f>
        <v>5145936</v>
      </c>
      <c r="D7" s="86">
        <f>SUM(D8:D10)</f>
        <v>5145936</v>
      </c>
      <c r="E7" s="86">
        <f>SUM(E8:E10)</f>
        <v>5145936</v>
      </c>
      <c r="H7" s="12"/>
    </row>
    <row r="8" spans="1:8" s="10" customFormat="1" ht="15.75">
      <c r="A8" s="89" t="s">
        <v>408</v>
      </c>
      <c r="B8" s="102">
        <v>1</v>
      </c>
      <c r="C8" s="84">
        <f>COFOG!C47</f>
        <v>0</v>
      </c>
      <c r="D8" s="84">
        <f>COFOG!D47</f>
        <v>0</v>
      </c>
      <c r="E8" s="84">
        <f>COFOG!E47</f>
        <v>0</v>
      </c>
      <c r="H8" s="12"/>
    </row>
    <row r="9" spans="1:8" s="10" customFormat="1" ht="15.75">
      <c r="A9" s="89" t="s">
        <v>245</v>
      </c>
      <c r="B9" s="102">
        <v>2</v>
      </c>
      <c r="C9" s="84">
        <f>COFOG!C48</f>
        <v>4579936</v>
      </c>
      <c r="D9" s="84">
        <f>COFOG!D48</f>
        <v>4579936</v>
      </c>
      <c r="E9" s="84">
        <f>COFOG!E48</f>
        <v>4579936</v>
      </c>
      <c r="H9" s="12"/>
    </row>
    <row r="10" spans="1:8" s="10" customFormat="1" ht="15.75">
      <c r="A10" s="89" t="s">
        <v>137</v>
      </c>
      <c r="B10" s="102">
        <v>3</v>
      </c>
      <c r="C10" s="84">
        <f>COFOG!C49</f>
        <v>566000</v>
      </c>
      <c r="D10" s="84">
        <f>COFOG!D49</f>
        <v>566000</v>
      </c>
      <c r="E10" s="84">
        <f>COFOG!E49</f>
        <v>566000</v>
      </c>
      <c r="H10" s="12"/>
    </row>
    <row r="11" spans="1:8" s="10" customFormat="1" ht="31.5">
      <c r="A11" s="43" t="s">
        <v>183</v>
      </c>
      <c r="B11" s="104"/>
      <c r="C11" s="86">
        <f>SUM(C12:C14)</f>
        <v>1015080</v>
      </c>
      <c r="D11" s="86">
        <f>SUM(D12:D14)</f>
        <v>1015080</v>
      </c>
      <c r="E11" s="86">
        <f>SUM(E12:E14)</f>
        <v>1015080</v>
      </c>
      <c r="H11" s="12"/>
    </row>
    <row r="12" spans="1:8" s="10" customFormat="1" ht="15.75">
      <c r="A12" s="89" t="s">
        <v>408</v>
      </c>
      <c r="B12" s="102">
        <v>1</v>
      </c>
      <c r="C12" s="84">
        <f>COFOG!F47</f>
        <v>0</v>
      </c>
      <c r="D12" s="84">
        <f>COFOG!G47</f>
        <v>0</v>
      </c>
      <c r="E12" s="84">
        <f>COFOG!H47</f>
        <v>0</v>
      </c>
      <c r="H12" s="12"/>
    </row>
    <row r="13" spans="1:8" s="10" customFormat="1" ht="15.75">
      <c r="A13" s="89" t="s">
        <v>245</v>
      </c>
      <c r="B13" s="102">
        <v>2</v>
      </c>
      <c r="C13" s="84">
        <f>COFOG!F48</f>
        <v>850175</v>
      </c>
      <c r="D13" s="84">
        <f>COFOG!G48</f>
        <v>850175</v>
      </c>
      <c r="E13" s="84">
        <f>COFOG!H48</f>
        <v>850175</v>
      </c>
      <c r="H13" s="12"/>
    </row>
    <row r="14" spans="1:8" s="10" customFormat="1" ht="15.75">
      <c r="A14" s="89" t="s">
        <v>137</v>
      </c>
      <c r="B14" s="102">
        <v>3</v>
      </c>
      <c r="C14" s="84">
        <f>COFOG!F49</f>
        <v>164905</v>
      </c>
      <c r="D14" s="84">
        <f>COFOG!G49</f>
        <v>164905</v>
      </c>
      <c r="E14" s="84">
        <f>COFOG!H49</f>
        <v>164905</v>
      </c>
      <c r="H14" s="12"/>
    </row>
    <row r="15" spans="1:8" s="10" customFormat="1" ht="15.75">
      <c r="A15" s="43" t="s">
        <v>184</v>
      </c>
      <c r="B15" s="104"/>
      <c r="C15" s="86">
        <f>SUM(C16:C18)</f>
        <v>5189680</v>
      </c>
      <c r="D15" s="86">
        <f>SUM(D16:D18)</f>
        <v>5518600</v>
      </c>
      <c r="E15" s="86">
        <f>SUM(E16:E18)</f>
        <v>5540050</v>
      </c>
      <c r="H15" s="12"/>
    </row>
    <row r="16" spans="1:8" s="10" customFormat="1" ht="15.75">
      <c r="A16" s="89" t="s">
        <v>408</v>
      </c>
      <c r="B16" s="102">
        <v>1</v>
      </c>
      <c r="C16" s="84">
        <f>COFOG!I47</f>
        <v>0</v>
      </c>
      <c r="D16" s="84">
        <f>COFOG!J47</f>
        <v>0</v>
      </c>
      <c r="E16" s="84">
        <f>COFOG!K47</f>
        <v>0</v>
      </c>
      <c r="H16" s="12"/>
    </row>
    <row r="17" spans="1:8" s="10" customFormat="1" ht="15.75">
      <c r="A17" s="89" t="s">
        <v>245</v>
      </c>
      <c r="B17" s="102">
        <v>2</v>
      </c>
      <c r="C17" s="84">
        <f>COFOG!I48</f>
        <v>5189680</v>
      </c>
      <c r="D17" s="84">
        <f>COFOG!J48</f>
        <v>5518600</v>
      </c>
      <c r="E17" s="84">
        <f>COFOG!K48</f>
        <v>5540050</v>
      </c>
      <c r="H17" s="12"/>
    </row>
    <row r="18" spans="1:8" s="10" customFormat="1" ht="15.75">
      <c r="A18" s="89" t="s">
        <v>137</v>
      </c>
      <c r="B18" s="102">
        <v>3</v>
      </c>
      <c r="C18" s="84">
        <f>COFOG!I49</f>
        <v>0</v>
      </c>
      <c r="D18" s="84">
        <f>COFOG!J49</f>
        <v>0</v>
      </c>
      <c r="E18" s="84">
        <f>COFOG!K49</f>
        <v>0</v>
      </c>
      <c r="H18" s="12"/>
    </row>
    <row r="19" spans="1:8" s="10" customFormat="1" ht="15.75">
      <c r="A19" s="68" t="s">
        <v>185</v>
      </c>
      <c r="B19" s="104"/>
      <c r="C19" s="84"/>
      <c r="D19" s="84"/>
      <c r="E19" s="84"/>
      <c r="H19" s="12"/>
    </row>
    <row r="20" spans="1:8" s="10" customFormat="1" ht="15.75" hidden="1">
      <c r="A20" s="111" t="s">
        <v>188</v>
      </c>
      <c r="B20" s="104"/>
      <c r="C20" s="84">
        <f>SUM(C21:C22)</f>
        <v>0</v>
      </c>
      <c r="D20" s="84">
        <f>SUM(D21:D22)</f>
        <v>0</v>
      </c>
      <c r="E20" s="84">
        <f>SUM(E21:E22)</f>
        <v>0</v>
      </c>
      <c r="H20" s="12"/>
    </row>
    <row r="21" spans="1:8" s="10" customFormat="1" ht="31.5" hidden="1">
      <c r="A21" s="89" t="s">
        <v>194</v>
      </c>
      <c r="B21" s="104">
        <v>2</v>
      </c>
      <c r="C21" s="84"/>
      <c r="D21" s="84"/>
      <c r="E21" s="84"/>
      <c r="H21" s="12"/>
    </row>
    <row r="22" spans="1:8" s="10" customFormat="1" ht="15.75" hidden="1">
      <c r="A22" s="89" t="s">
        <v>195</v>
      </c>
      <c r="B22" s="104">
        <v>2</v>
      </c>
      <c r="C22" s="84"/>
      <c r="D22" s="84"/>
      <c r="E22" s="84"/>
      <c r="H22" s="12"/>
    </row>
    <row r="23" spans="1:8" s="10" customFormat="1" ht="15.75" hidden="1">
      <c r="A23" s="112" t="s">
        <v>186</v>
      </c>
      <c r="B23" s="104"/>
      <c r="C23" s="84">
        <f>SUM(C20:C20)</f>
        <v>0</v>
      </c>
      <c r="D23" s="84">
        <f>SUM(D20:D20)</f>
        <v>0</v>
      </c>
      <c r="E23" s="84">
        <f>SUM(E20:E20)</f>
        <v>0</v>
      </c>
      <c r="H23" s="12"/>
    </row>
    <row r="24" spans="1:8" s="10" customFormat="1" ht="15.75" hidden="1">
      <c r="A24" s="64" t="s">
        <v>196</v>
      </c>
      <c r="B24" s="104"/>
      <c r="C24" s="84"/>
      <c r="D24" s="84"/>
      <c r="E24" s="84"/>
      <c r="H24" s="12"/>
    </row>
    <row r="25" spans="1:8" s="10" customFormat="1" ht="47.25" hidden="1">
      <c r="A25" s="110" t="s">
        <v>193</v>
      </c>
      <c r="B25" s="104">
        <v>2</v>
      </c>
      <c r="C25" s="84"/>
      <c r="D25" s="84"/>
      <c r="E25" s="84"/>
      <c r="H25" s="12"/>
    </row>
    <row r="26" spans="1:8" s="10" customFormat="1" ht="47.25" hidden="1">
      <c r="A26" s="110" t="s">
        <v>193</v>
      </c>
      <c r="B26" s="104">
        <v>3</v>
      </c>
      <c r="C26" s="84"/>
      <c r="D26" s="84"/>
      <c r="E26" s="84"/>
      <c r="H26" s="12"/>
    </row>
    <row r="27" spans="1:8" s="10" customFormat="1" ht="15.75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  <c r="H27" s="12"/>
    </row>
    <row r="28" spans="1:8" s="10" customFormat="1" ht="31.5">
      <c r="A28" s="111" t="s">
        <v>189</v>
      </c>
      <c r="B28" s="104"/>
      <c r="C28" s="84">
        <f>SUM(C29:C29)</f>
        <v>0</v>
      </c>
      <c r="D28" s="84">
        <f>SUM(D29:D29)</f>
        <v>76200</v>
      </c>
      <c r="E28" s="84">
        <f>SUM(E29:E29)</f>
        <v>76200</v>
      </c>
      <c r="H28" s="12"/>
    </row>
    <row r="29" spans="1:8" s="10" customFormat="1" ht="15.75">
      <c r="A29" s="89" t="s">
        <v>442</v>
      </c>
      <c r="B29" s="104">
        <v>2</v>
      </c>
      <c r="C29" s="84"/>
      <c r="D29" s="84">
        <v>76200</v>
      </c>
      <c r="E29" s="84">
        <v>76200</v>
      </c>
      <c r="H29" s="12"/>
    </row>
    <row r="30" spans="1:8" s="10" customFormat="1" ht="15.75" hidden="1">
      <c r="A30" s="89" t="s">
        <v>190</v>
      </c>
      <c r="B30" s="104">
        <v>2</v>
      </c>
      <c r="C30" s="84"/>
      <c r="D30" s="84"/>
      <c r="E30" s="84"/>
      <c r="H30" s="12"/>
    </row>
    <row r="31" spans="1:8" s="10" customFormat="1" ht="31.5" hidden="1">
      <c r="A31" s="89" t="s">
        <v>191</v>
      </c>
      <c r="B31" s="104">
        <v>2</v>
      </c>
      <c r="C31" s="84"/>
      <c r="D31" s="84"/>
      <c r="E31" s="84"/>
      <c r="H31" s="12"/>
    </row>
    <row r="32" spans="1:8" s="10" customFormat="1" ht="15.75">
      <c r="A32" s="89" t="s">
        <v>418</v>
      </c>
      <c r="B32" s="104"/>
      <c r="C32" s="84">
        <f>C33+C48</f>
        <v>1226800</v>
      </c>
      <c r="D32" s="84">
        <f>D33+D48</f>
        <v>1526800</v>
      </c>
      <c r="E32" s="84">
        <f>E33+E48</f>
        <v>1528900</v>
      </c>
      <c r="H32" s="12"/>
    </row>
    <row r="33" spans="1:8" s="10" customFormat="1" ht="15.75">
      <c r="A33" s="89" t="s">
        <v>419</v>
      </c>
      <c r="B33" s="104"/>
      <c r="C33" s="84">
        <f>SUM(C34:C47)</f>
        <v>1226800</v>
      </c>
      <c r="D33" s="84">
        <f>SUM(D34:D47)</f>
        <v>1376800</v>
      </c>
      <c r="E33" s="84">
        <f>SUM(E34:E47)</f>
        <v>1378900</v>
      </c>
      <c r="H33" s="12"/>
    </row>
    <row r="34" spans="1:8" s="10" customFormat="1" ht="15.75">
      <c r="A34" s="89" t="s">
        <v>421</v>
      </c>
      <c r="B34" s="104">
        <v>2</v>
      </c>
      <c r="C34" s="84">
        <v>300000</v>
      </c>
      <c r="D34" s="84">
        <v>150000</v>
      </c>
      <c r="E34" s="84">
        <v>150000</v>
      </c>
      <c r="H34" s="12"/>
    </row>
    <row r="35" spans="1:8" s="10" customFormat="1" ht="47.25">
      <c r="A35" s="89" t="s">
        <v>429</v>
      </c>
      <c r="B35" s="104">
        <v>2</v>
      </c>
      <c r="C35" s="84">
        <v>195600</v>
      </c>
      <c r="D35" s="84">
        <v>195600</v>
      </c>
      <c r="E35" s="84">
        <v>197700</v>
      </c>
      <c r="H35" s="12"/>
    </row>
    <row r="36" spans="1:8" s="10" customFormat="1" ht="31.5">
      <c r="A36" s="89" t="s">
        <v>522</v>
      </c>
      <c r="B36" s="104">
        <v>2</v>
      </c>
      <c r="C36" s="84">
        <v>391200</v>
      </c>
      <c r="D36" s="84">
        <v>651200</v>
      </c>
      <c r="E36" s="84">
        <v>651200</v>
      </c>
      <c r="H36" s="12"/>
    </row>
    <row r="37" spans="1:8" s="10" customFormat="1" ht="31.5" hidden="1">
      <c r="A37" s="89" t="s">
        <v>422</v>
      </c>
      <c r="B37" s="104">
        <v>2</v>
      </c>
      <c r="C37" s="84"/>
      <c r="D37" s="84"/>
      <c r="E37" s="84"/>
      <c r="H37" s="12"/>
    </row>
    <row r="38" spans="1:8" s="10" customFormat="1" ht="31.5" hidden="1">
      <c r="A38" s="89" t="s">
        <v>430</v>
      </c>
      <c r="B38" s="104">
        <v>2</v>
      </c>
      <c r="C38" s="84"/>
      <c r="D38" s="84"/>
      <c r="E38" s="84"/>
      <c r="H38" s="12"/>
    </row>
    <row r="39" spans="1:8" s="10" customFormat="1" ht="31.5">
      <c r="A39" s="89" t="s">
        <v>428</v>
      </c>
      <c r="B39" s="104">
        <v>2</v>
      </c>
      <c r="C39" s="84">
        <v>40000</v>
      </c>
      <c r="D39" s="84">
        <v>40000</v>
      </c>
      <c r="E39" s="84">
        <v>40000</v>
      </c>
      <c r="H39" s="12"/>
    </row>
    <row r="40" spans="1:8" s="10" customFormat="1" ht="15.75">
      <c r="A40" s="89" t="s">
        <v>427</v>
      </c>
      <c r="B40" s="104">
        <v>2</v>
      </c>
      <c r="C40" s="84">
        <v>80000</v>
      </c>
      <c r="D40" s="84">
        <v>120000</v>
      </c>
      <c r="E40" s="84">
        <v>120000</v>
      </c>
      <c r="H40" s="12"/>
    </row>
    <row r="41" spans="1:8" s="10" customFormat="1" ht="15.75">
      <c r="A41" s="89" t="s">
        <v>426</v>
      </c>
      <c r="B41" s="104">
        <v>2</v>
      </c>
      <c r="C41" s="84">
        <v>190000</v>
      </c>
      <c r="D41" s="84">
        <v>190000</v>
      </c>
      <c r="E41" s="84">
        <v>190000</v>
      </c>
      <c r="H41" s="12"/>
    </row>
    <row r="42" spans="1:8" s="10" customFormat="1" ht="15.75" hidden="1">
      <c r="A42" s="89" t="s">
        <v>425</v>
      </c>
      <c r="B42" s="104">
        <v>2</v>
      </c>
      <c r="C42" s="84"/>
      <c r="D42" s="84"/>
      <c r="E42" s="84"/>
      <c r="H42" s="12"/>
    </row>
    <row r="43" spans="1:8" s="10" customFormat="1" ht="31.5">
      <c r="A43" s="89" t="s">
        <v>424</v>
      </c>
      <c r="B43" s="104">
        <v>2</v>
      </c>
      <c r="C43" s="84">
        <v>30000</v>
      </c>
      <c r="D43" s="84">
        <v>30000</v>
      </c>
      <c r="E43" s="84">
        <v>30000</v>
      </c>
      <c r="H43" s="12"/>
    </row>
    <row r="44" spans="1:8" s="10" customFormat="1" ht="15.75" hidden="1">
      <c r="A44" s="89" t="s">
        <v>474</v>
      </c>
      <c r="B44" s="104">
        <v>2</v>
      </c>
      <c r="C44" s="84"/>
      <c r="D44" s="84"/>
      <c r="E44" s="84"/>
      <c r="H44" s="12"/>
    </row>
    <row r="45" spans="1:8" s="10" customFormat="1" ht="15.75" hidden="1">
      <c r="A45" s="89" t="s">
        <v>423</v>
      </c>
      <c r="B45" s="104">
        <v>2</v>
      </c>
      <c r="C45" s="84"/>
      <c r="D45" s="84"/>
      <c r="E45" s="84"/>
      <c r="H45" s="12"/>
    </row>
    <row r="46" spans="1:8" s="10" customFormat="1" ht="15.75" hidden="1">
      <c r="A46" s="89" t="s">
        <v>431</v>
      </c>
      <c r="B46" s="104">
        <v>2</v>
      </c>
      <c r="C46" s="84"/>
      <c r="D46" s="84"/>
      <c r="E46" s="84"/>
      <c r="H46" s="12"/>
    </row>
    <row r="47" spans="1:8" s="10" customFormat="1" ht="15.75" hidden="1">
      <c r="A47" s="89" t="s">
        <v>432</v>
      </c>
      <c r="B47" s="104">
        <v>2</v>
      </c>
      <c r="C47" s="84"/>
      <c r="D47" s="84"/>
      <c r="E47" s="84"/>
      <c r="H47" s="12"/>
    </row>
    <row r="48" spans="1:8" s="10" customFormat="1" ht="15.75">
      <c r="A48" s="89" t="s">
        <v>420</v>
      </c>
      <c r="B48" s="104"/>
      <c r="C48" s="84">
        <f>SUM(C49:C58)</f>
        <v>0</v>
      </c>
      <c r="D48" s="84">
        <f>SUM(D49:D58)</f>
        <v>150000</v>
      </c>
      <c r="E48" s="84">
        <f>SUM(E49:E58)</f>
        <v>150000</v>
      </c>
      <c r="H48" s="12"/>
    </row>
    <row r="49" spans="1:8" s="10" customFormat="1" ht="15.75" hidden="1">
      <c r="A49" s="89" t="s">
        <v>433</v>
      </c>
      <c r="B49" s="104">
        <v>2</v>
      </c>
      <c r="C49" s="84"/>
      <c r="D49" s="84"/>
      <c r="E49" s="84"/>
      <c r="H49" s="12"/>
    </row>
    <row r="50" spans="1:8" s="10" customFormat="1" ht="31.5" hidden="1">
      <c r="A50" s="89" t="s">
        <v>434</v>
      </c>
      <c r="B50" s="104">
        <v>2</v>
      </c>
      <c r="C50" s="84"/>
      <c r="D50" s="84"/>
      <c r="E50" s="84"/>
      <c r="H50" s="12"/>
    </row>
    <row r="51" spans="1:8" s="10" customFormat="1" ht="31.5" hidden="1">
      <c r="A51" s="89" t="s">
        <v>435</v>
      </c>
      <c r="B51" s="104">
        <v>2</v>
      </c>
      <c r="C51" s="84"/>
      <c r="D51" s="84"/>
      <c r="E51" s="84"/>
      <c r="H51" s="12"/>
    </row>
    <row r="52" spans="1:8" s="10" customFormat="1" ht="15.75">
      <c r="A52" s="89" t="s">
        <v>436</v>
      </c>
      <c r="B52" s="104">
        <v>2</v>
      </c>
      <c r="C52" s="84">
        <v>0</v>
      </c>
      <c r="D52" s="84">
        <v>150000</v>
      </c>
      <c r="E52" s="84">
        <v>150000</v>
      </c>
      <c r="H52" s="12"/>
    </row>
    <row r="53" spans="1:8" s="10" customFormat="1" ht="15.75" hidden="1">
      <c r="A53" s="89" t="s">
        <v>437</v>
      </c>
      <c r="B53" s="104">
        <v>2</v>
      </c>
      <c r="C53" s="84"/>
      <c r="D53" s="84"/>
      <c r="E53" s="84"/>
      <c r="H53" s="12"/>
    </row>
    <row r="54" spans="1:8" s="10" customFormat="1" ht="15.75" hidden="1">
      <c r="A54" s="89" t="s">
        <v>438</v>
      </c>
      <c r="B54" s="104">
        <v>2</v>
      </c>
      <c r="C54" s="84"/>
      <c r="D54" s="84"/>
      <c r="E54" s="84"/>
      <c r="H54" s="12"/>
    </row>
    <row r="55" spans="1:8" s="10" customFormat="1" ht="15.75" hidden="1">
      <c r="A55" s="89" t="s">
        <v>439</v>
      </c>
      <c r="B55" s="104">
        <v>2</v>
      </c>
      <c r="C55" s="84"/>
      <c r="D55" s="84"/>
      <c r="E55" s="84"/>
      <c r="H55" s="12"/>
    </row>
    <row r="56" spans="1:8" s="10" customFormat="1" ht="15.75" hidden="1">
      <c r="A56" s="89" t="s">
        <v>473</v>
      </c>
      <c r="B56" s="104">
        <v>2</v>
      </c>
      <c r="C56" s="84"/>
      <c r="D56" s="84"/>
      <c r="E56" s="84"/>
      <c r="H56" s="12"/>
    </row>
    <row r="57" spans="1:8" s="10" customFormat="1" ht="15.75" hidden="1">
      <c r="A57" s="89" t="s">
        <v>440</v>
      </c>
      <c r="B57" s="104">
        <v>2</v>
      </c>
      <c r="C57" s="84"/>
      <c r="D57" s="84"/>
      <c r="E57" s="84"/>
      <c r="H57" s="12"/>
    </row>
    <row r="58" spans="1:8" s="10" customFormat="1" ht="15.75" hidden="1">
      <c r="A58" s="89" t="s">
        <v>441</v>
      </c>
      <c r="B58" s="104">
        <v>2</v>
      </c>
      <c r="C58" s="84"/>
      <c r="D58" s="84"/>
      <c r="E58" s="84"/>
      <c r="H58" s="12"/>
    </row>
    <row r="59" spans="1:8" s="10" customFormat="1" ht="15.75">
      <c r="A59" s="112" t="s">
        <v>187</v>
      </c>
      <c r="B59" s="104"/>
      <c r="C59" s="84">
        <f>SUM(C30:C32)+SUM(C28:C28)</f>
        <v>1226800</v>
      </c>
      <c r="D59" s="84">
        <f>SUM(D30:D32)+SUM(D28:D28)</f>
        <v>1603000</v>
      </c>
      <c r="E59" s="84">
        <f>SUM(E30:E32)+SUM(E28:E28)</f>
        <v>1605100</v>
      </c>
      <c r="H59" s="12"/>
    </row>
    <row r="60" spans="1:8" s="10" customFormat="1" ht="15.75">
      <c r="A60" s="43" t="s">
        <v>185</v>
      </c>
      <c r="B60" s="104"/>
      <c r="C60" s="86">
        <f>SUM(C61:C63)</f>
        <v>1226800</v>
      </c>
      <c r="D60" s="86">
        <f>SUM(D61:D63)</f>
        <v>1603000</v>
      </c>
      <c r="E60" s="86">
        <f>SUM(E61:E63)</f>
        <v>1605100</v>
      </c>
      <c r="H60" s="12"/>
    </row>
    <row r="61" spans="1:8" s="10" customFormat="1" ht="15.75">
      <c r="A61" s="89" t="s">
        <v>408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H61" s="12"/>
    </row>
    <row r="62" spans="1:8" s="10" customFormat="1" ht="15.75">
      <c r="A62" s="89" t="s">
        <v>245</v>
      </c>
      <c r="B62" s="102">
        <v>2</v>
      </c>
      <c r="C62" s="84">
        <f>SUMIF($B$19:$B$60,"2",C$19:C$60)</f>
        <v>1226800</v>
      </c>
      <c r="D62" s="84">
        <f>SUMIF($B$19:$B$60,"2",D$19:D$60)</f>
        <v>1603000</v>
      </c>
      <c r="E62" s="84">
        <f>SUMIF($B$19:$B$60,"2",E$19:E$60)</f>
        <v>1605100</v>
      </c>
      <c r="H62" s="12"/>
    </row>
    <row r="63" spans="1:8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H63" s="12"/>
    </row>
    <row r="64" spans="1:8" s="10" customFormat="1" ht="15.75">
      <c r="A64" s="67" t="s">
        <v>246</v>
      </c>
      <c r="B64" s="17"/>
      <c r="C64" s="84"/>
      <c r="D64" s="84"/>
      <c r="E64" s="84"/>
      <c r="H64" s="12"/>
    </row>
    <row r="65" spans="1:8" s="10" customFormat="1" ht="15.75">
      <c r="A65" s="64" t="s">
        <v>199</v>
      </c>
      <c r="B65" s="17"/>
      <c r="C65" s="84"/>
      <c r="D65" s="84"/>
      <c r="E65" s="84"/>
      <c r="H65" s="12"/>
    </row>
    <row r="66" spans="1:8" s="10" customFormat="1" ht="31.5">
      <c r="A66" s="64" t="s">
        <v>445</v>
      </c>
      <c r="B66" s="17">
        <v>2</v>
      </c>
      <c r="C66" s="84"/>
      <c r="D66" s="84">
        <v>1800</v>
      </c>
      <c r="E66" s="84">
        <v>1800</v>
      </c>
      <c r="H66" s="12"/>
    </row>
    <row r="67" spans="1:8" s="10" customFormat="1" ht="31.5" hidden="1">
      <c r="A67" s="64" t="s">
        <v>444</v>
      </c>
      <c r="B67" s="17"/>
      <c r="C67" s="84"/>
      <c r="D67" s="84"/>
      <c r="E67" s="84"/>
      <c r="H67" s="12"/>
    </row>
    <row r="68" spans="1:8" s="10" customFormat="1" ht="15.75" hidden="1">
      <c r="A68" s="64" t="s">
        <v>443</v>
      </c>
      <c r="B68" s="17"/>
      <c r="C68" s="84"/>
      <c r="D68" s="84"/>
      <c r="E68" s="84"/>
      <c r="H68" s="12"/>
    </row>
    <row r="69" spans="1:8" s="10" customFormat="1" ht="15.75" hidden="1">
      <c r="A69" s="64"/>
      <c r="B69" s="17"/>
      <c r="C69" s="84"/>
      <c r="D69" s="84"/>
      <c r="E69" s="84"/>
      <c r="H69" s="12"/>
    </row>
    <row r="70" spans="1:8" s="10" customFormat="1" ht="31.5" hidden="1">
      <c r="A70" s="64" t="s">
        <v>197</v>
      </c>
      <c r="B70" s="17"/>
      <c r="C70" s="84"/>
      <c r="D70" s="84"/>
      <c r="E70" s="84"/>
      <c r="H70" s="12"/>
    </row>
    <row r="71" spans="1:8" s="10" customFormat="1" ht="15.75" hidden="1">
      <c r="A71" s="64"/>
      <c r="B71" s="17"/>
      <c r="C71" s="84"/>
      <c r="D71" s="84"/>
      <c r="E71" s="84"/>
      <c r="H71" s="12"/>
    </row>
    <row r="72" spans="1:8" s="10" customFormat="1" ht="31.5" hidden="1">
      <c r="A72" s="64" t="s">
        <v>198</v>
      </c>
      <c r="B72" s="17"/>
      <c r="C72" s="84"/>
      <c r="D72" s="84"/>
      <c r="E72" s="84"/>
      <c r="H72" s="12"/>
    </row>
    <row r="73" spans="1:8" s="10" customFormat="1" ht="15.75" hidden="1">
      <c r="A73" s="64"/>
      <c r="B73" s="17"/>
      <c r="C73" s="84"/>
      <c r="D73" s="84"/>
      <c r="E73" s="84"/>
      <c r="H73" s="12"/>
    </row>
    <row r="74" spans="1:8" s="10" customFormat="1" ht="31.5" hidden="1">
      <c r="A74" s="64" t="s">
        <v>201</v>
      </c>
      <c r="B74" s="17"/>
      <c r="C74" s="84"/>
      <c r="D74" s="84"/>
      <c r="E74" s="84"/>
      <c r="H74" s="12"/>
    </row>
    <row r="75" spans="1:8" s="10" customFormat="1" ht="15.75">
      <c r="A75" s="89" t="s">
        <v>157</v>
      </c>
      <c r="B75" s="104">
        <v>2</v>
      </c>
      <c r="C75" s="84">
        <v>60000</v>
      </c>
      <c r="D75" s="84">
        <v>60000</v>
      </c>
      <c r="E75" s="84">
        <v>60000</v>
      </c>
      <c r="H75" s="12"/>
    </row>
    <row r="76" spans="1:8" s="10" customFormat="1" ht="15.75" hidden="1">
      <c r="A76" s="88" t="s">
        <v>131</v>
      </c>
      <c r="B76" s="17"/>
      <c r="C76" s="84"/>
      <c r="D76" s="84"/>
      <c r="E76" s="84"/>
      <c r="H76" s="12"/>
    </row>
    <row r="77" spans="1:8" s="10" customFormat="1" ht="15.75">
      <c r="A77" s="111" t="s">
        <v>156</v>
      </c>
      <c r="B77" s="17"/>
      <c r="C77" s="84">
        <f>SUM(C75:C76)</f>
        <v>60000</v>
      </c>
      <c r="D77" s="84">
        <f>SUM(D75:D76)</f>
        <v>60000</v>
      </c>
      <c r="E77" s="84">
        <f>SUM(E75:E76)</f>
        <v>60000</v>
      </c>
      <c r="H77" s="12"/>
    </row>
    <row r="78" spans="1:8" s="10" customFormat="1" ht="15.75">
      <c r="A78" s="89" t="s">
        <v>142</v>
      </c>
      <c r="B78" s="17">
        <v>2</v>
      </c>
      <c r="C78" s="84">
        <v>320177</v>
      </c>
      <c r="D78" s="84">
        <v>320177</v>
      </c>
      <c r="E78" s="84">
        <v>320177</v>
      </c>
      <c r="H78" s="12"/>
    </row>
    <row r="79" spans="1:8" s="10" customFormat="1" ht="15.75">
      <c r="A79" s="88" t="s">
        <v>466</v>
      </c>
      <c r="B79" s="104">
        <v>2</v>
      </c>
      <c r="C79" s="84">
        <v>-2347</v>
      </c>
      <c r="D79" s="84">
        <v>-2347</v>
      </c>
      <c r="E79" s="84">
        <v>-2347</v>
      </c>
      <c r="H79" s="12"/>
    </row>
    <row r="80" spans="1:8" s="10" customFormat="1" ht="15.75">
      <c r="A80" s="88" t="s">
        <v>475</v>
      </c>
      <c r="B80" s="104">
        <v>2</v>
      </c>
      <c r="C80" s="84">
        <v>6463</v>
      </c>
      <c r="D80" s="84">
        <v>6463</v>
      </c>
      <c r="E80" s="84">
        <v>6463</v>
      </c>
      <c r="H80" s="12"/>
    </row>
    <row r="81" spans="1:8" s="10" customFormat="1" ht="15.75">
      <c r="A81" s="88" t="s">
        <v>467</v>
      </c>
      <c r="B81" s="104">
        <v>2</v>
      </c>
      <c r="C81" s="84">
        <v>-2693</v>
      </c>
      <c r="D81" s="84">
        <v>-2693</v>
      </c>
      <c r="E81" s="84">
        <v>-2693</v>
      </c>
      <c r="H81" s="12"/>
    </row>
    <row r="82" spans="1:8" s="10" customFormat="1" ht="15.75">
      <c r="A82" s="88" t="s">
        <v>476</v>
      </c>
      <c r="B82" s="104">
        <v>2</v>
      </c>
      <c r="C82" s="84">
        <v>4533</v>
      </c>
      <c r="D82" s="84">
        <v>4533</v>
      </c>
      <c r="E82" s="84">
        <v>4533</v>
      </c>
      <c r="H82" s="12"/>
    </row>
    <row r="83" spans="1:8" s="10" customFormat="1" ht="15.75">
      <c r="A83" s="88" t="s">
        <v>468</v>
      </c>
      <c r="B83" s="104">
        <v>2</v>
      </c>
      <c r="C83" s="84">
        <v>-7379</v>
      </c>
      <c r="D83" s="84">
        <v>-7379</v>
      </c>
      <c r="E83" s="84">
        <v>-7379</v>
      </c>
      <c r="H83" s="12"/>
    </row>
    <row r="84" spans="1:8" s="10" customFormat="1" ht="15.75">
      <c r="A84" s="88" t="s">
        <v>477</v>
      </c>
      <c r="B84" s="104">
        <v>2</v>
      </c>
      <c r="C84" s="84">
        <v>78045</v>
      </c>
      <c r="D84" s="84">
        <v>78045</v>
      </c>
      <c r="E84" s="84">
        <v>78045</v>
      </c>
      <c r="H84" s="12"/>
    </row>
    <row r="85" spans="1:8" s="10" customFormat="1" ht="15.75">
      <c r="A85" s="88" t="s">
        <v>485</v>
      </c>
      <c r="B85" s="17">
        <v>2</v>
      </c>
      <c r="C85" s="84">
        <v>200000</v>
      </c>
      <c r="D85" s="84">
        <v>200000</v>
      </c>
      <c r="E85" s="84">
        <v>200000</v>
      </c>
      <c r="H85" s="12"/>
    </row>
    <row r="86" spans="1:8" s="10" customFormat="1" ht="15.75">
      <c r="A86" s="193" t="s">
        <v>593</v>
      </c>
      <c r="B86" s="17">
        <v>2</v>
      </c>
      <c r="C86" s="84"/>
      <c r="D86" s="84">
        <v>5000</v>
      </c>
      <c r="E86" s="84">
        <v>5000</v>
      </c>
      <c r="H86" s="12"/>
    </row>
    <row r="87" spans="1:8" s="10" customFormat="1" ht="31.5">
      <c r="A87" s="111" t="s">
        <v>202</v>
      </c>
      <c r="B87" s="17"/>
      <c r="C87" s="84">
        <f>SUM(C78:C85)</f>
        <v>596799</v>
      </c>
      <c r="D87" s="84">
        <f>SUM(D78:D86)</f>
        <v>601799</v>
      </c>
      <c r="E87" s="84">
        <f>SUM(E78:E86)</f>
        <v>601799</v>
      </c>
      <c r="H87" s="12"/>
    </row>
    <row r="88" spans="1:8" s="10" customFormat="1" ht="15.75" hidden="1">
      <c r="A88" s="88" t="s">
        <v>478</v>
      </c>
      <c r="B88" s="104">
        <v>2</v>
      </c>
      <c r="C88" s="84"/>
      <c r="D88" s="84"/>
      <c r="E88" s="84"/>
      <c r="H88" s="12"/>
    </row>
    <row r="89" spans="1:8" s="10" customFormat="1" ht="15.75" hidden="1">
      <c r="A89" s="88" t="s">
        <v>479</v>
      </c>
      <c r="B89" s="104">
        <v>2</v>
      </c>
      <c r="C89" s="84"/>
      <c r="D89" s="84"/>
      <c r="E89" s="84"/>
      <c r="H89" s="12"/>
    </row>
    <row r="90" spans="1:8" s="10" customFormat="1" ht="15.75" hidden="1">
      <c r="A90" s="88" t="s">
        <v>480</v>
      </c>
      <c r="B90" s="104">
        <v>2</v>
      </c>
      <c r="C90" s="84"/>
      <c r="D90" s="84"/>
      <c r="E90" s="84"/>
      <c r="H90" s="12"/>
    </row>
    <row r="91" spans="1:8" s="10" customFormat="1" ht="15.75" hidden="1">
      <c r="A91" s="88" t="s">
        <v>481</v>
      </c>
      <c r="B91" s="104">
        <v>2</v>
      </c>
      <c r="C91" s="84"/>
      <c r="D91" s="84"/>
      <c r="E91" s="84"/>
      <c r="H91" s="12"/>
    </row>
    <row r="92" spans="1:8" s="10" customFormat="1" ht="15.75" hidden="1">
      <c r="A92" s="88" t="s">
        <v>482</v>
      </c>
      <c r="B92" s="104">
        <v>2</v>
      </c>
      <c r="C92" s="84"/>
      <c r="D92" s="84"/>
      <c r="E92" s="84"/>
      <c r="H92" s="12"/>
    </row>
    <row r="93" spans="1:8" s="10" customFormat="1" ht="15.75">
      <c r="A93" s="88" t="s">
        <v>483</v>
      </c>
      <c r="B93" s="104">
        <v>2</v>
      </c>
      <c r="C93" s="84">
        <v>52042</v>
      </c>
      <c r="D93" s="84">
        <v>52042</v>
      </c>
      <c r="E93" s="84">
        <v>52042</v>
      </c>
      <c r="H93" s="12"/>
    </row>
    <row r="94" spans="1:8" s="10" customFormat="1" ht="15.75" hidden="1">
      <c r="A94" s="88" t="s">
        <v>484</v>
      </c>
      <c r="B94" s="17">
        <v>2</v>
      </c>
      <c r="C94" s="84"/>
      <c r="D94" s="84"/>
      <c r="E94" s="84"/>
      <c r="H94" s="12"/>
    </row>
    <row r="95" spans="1:8" s="10" customFormat="1" ht="15.75" hidden="1">
      <c r="A95" s="88" t="s">
        <v>485</v>
      </c>
      <c r="B95" s="17">
        <v>2</v>
      </c>
      <c r="C95" s="84"/>
      <c r="D95" s="84"/>
      <c r="E95" s="84"/>
      <c r="H95" s="12"/>
    </row>
    <row r="96" spans="1:8" s="10" customFormat="1" ht="15.75" hidden="1">
      <c r="A96" s="88" t="s">
        <v>523</v>
      </c>
      <c r="B96" s="17">
        <v>2</v>
      </c>
      <c r="C96" s="84"/>
      <c r="D96" s="84"/>
      <c r="E96" s="84"/>
      <c r="H96" s="12"/>
    </row>
    <row r="97" spans="1:8" s="10" customFormat="1" ht="15.75" hidden="1">
      <c r="A97" s="88" t="s">
        <v>131</v>
      </c>
      <c r="B97" s="17"/>
      <c r="C97" s="84"/>
      <c r="D97" s="84"/>
      <c r="E97" s="84"/>
      <c r="H97" s="12"/>
    </row>
    <row r="98" spans="1:8" s="10" customFormat="1" ht="15.75">
      <c r="A98" s="111" t="s">
        <v>203</v>
      </c>
      <c r="B98" s="17"/>
      <c r="C98" s="84">
        <f>SUM(C88:C97)</f>
        <v>52042</v>
      </c>
      <c r="D98" s="84">
        <f>SUM(D88:D97)</f>
        <v>52042</v>
      </c>
      <c r="E98" s="84">
        <f>SUM(E88:E97)</f>
        <v>52042</v>
      </c>
      <c r="H98" s="12"/>
    </row>
    <row r="99" spans="1:8" s="10" customFormat="1" ht="31.5">
      <c r="A99" s="112" t="s">
        <v>200</v>
      </c>
      <c r="B99" s="17"/>
      <c r="C99" s="84">
        <f>C77+C87+C98</f>
        <v>708841</v>
      </c>
      <c r="D99" s="84">
        <f>D77+D87+D98</f>
        <v>713841</v>
      </c>
      <c r="E99" s="84">
        <f>E77+E87+E98</f>
        <v>713841</v>
      </c>
      <c r="H99" s="12"/>
    </row>
    <row r="100" spans="1:8" s="10" customFormat="1" ht="15.75" hidden="1">
      <c r="A100" s="64"/>
      <c r="B100" s="104"/>
      <c r="C100" s="84"/>
      <c r="D100" s="84"/>
      <c r="E100" s="84"/>
      <c r="H100" s="12"/>
    </row>
    <row r="101" spans="1:8" s="10" customFormat="1" ht="31.5" hidden="1">
      <c r="A101" s="64" t="s">
        <v>204</v>
      </c>
      <c r="B101" s="104"/>
      <c r="C101" s="84"/>
      <c r="D101" s="84"/>
      <c r="E101" s="84"/>
      <c r="H101" s="12"/>
    </row>
    <row r="102" spans="1:8" s="10" customFormat="1" ht="15.75">
      <c r="A102" s="89" t="s">
        <v>464</v>
      </c>
      <c r="B102" s="104">
        <v>2</v>
      </c>
      <c r="C102" s="84">
        <v>100000</v>
      </c>
      <c r="D102" s="84">
        <v>100000</v>
      </c>
      <c r="E102" s="84">
        <v>100000</v>
      </c>
      <c r="H102" s="12"/>
    </row>
    <row r="103" spans="1:8" s="10" customFormat="1" ht="31.5">
      <c r="A103" s="64" t="s">
        <v>205</v>
      </c>
      <c r="B103" s="104"/>
      <c r="C103" s="84">
        <f>SUM(C102)</f>
        <v>100000</v>
      </c>
      <c r="D103" s="84">
        <f>SUM(D102)</f>
        <v>100000</v>
      </c>
      <c r="E103" s="84">
        <f>SUM(E102)</f>
        <v>100000</v>
      </c>
      <c r="H103" s="12"/>
    </row>
    <row r="104" spans="1:8" s="10" customFormat="1" ht="15.75" hidden="1">
      <c r="A104" s="64" t="s">
        <v>206</v>
      </c>
      <c r="B104" s="104"/>
      <c r="C104" s="84"/>
      <c r="D104" s="84"/>
      <c r="E104" s="84"/>
      <c r="H104" s="12"/>
    </row>
    <row r="105" spans="1:8" s="10" customFormat="1" ht="15.75" hidden="1">
      <c r="A105" s="64" t="s">
        <v>207</v>
      </c>
      <c r="B105" s="104"/>
      <c r="C105" s="84"/>
      <c r="D105" s="84"/>
      <c r="E105" s="84"/>
      <c r="H105" s="12"/>
    </row>
    <row r="106" spans="1:8" s="10" customFormat="1" ht="15.75" hidden="1">
      <c r="A106" s="123" t="s">
        <v>465</v>
      </c>
      <c r="B106" s="104">
        <v>2</v>
      </c>
      <c r="C106" s="84"/>
      <c r="D106" s="84"/>
      <c r="E106" s="84"/>
      <c r="H106" s="12"/>
    </row>
    <row r="107" spans="1:8" s="10" customFormat="1" ht="15.75" hidden="1">
      <c r="A107" s="123" t="s">
        <v>486</v>
      </c>
      <c r="B107" s="104">
        <v>2</v>
      </c>
      <c r="C107" s="84"/>
      <c r="D107" s="84"/>
      <c r="E107" s="84"/>
      <c r="H107" s="12"/>
    </row>
    <row r="108" spans="1:8" s="10" customFormat="1" ht="15.75" hidden="1">
      <c r="A108" s="123"/>
      <c r="B108" s="104">
        <v>2</v>
      </c>
      <c r="C108" s="84"/>
      <c r="D108" s="84"/>
      <c r="E108" s="84"/>
      <c r="H108" s="12"/>
    </row>
    <row r="109" spans="1:8" s="10" customFormat="1" ht="15.75">
      <c r="A109" s="123" t="s">
        <v>487</v>
      </c>
      <c r="B109" s="104">
        <v>2</v>
      </c>
      <c r="C109" s="84">
        <v>20000</v>
      </c>
      <c r="D109" s="84">
        <v>20000</v>
      </c>
      <c r="E109" s="84">
        <v>20000</v>
      </c>
      <c r="H109" s="12"/>
    </row>
    <row r="110" spans="1:8" s="10" customFormat="1" ht="15.75">
      <c r="A110" s="113" t="s">
        <v>208</v>
      </c>
      <c r="B110" s="104"/>
      <c r="C110" s="84">
        <f>SUM(C106:C109)</f>
        <v>20000</v>
      </c>
      <c r="D110" s="84">
        <f>SUM(D106:D109)</f>
        <v>20000</v>
      </c>
      <c r="E110" s="84">
        <f>SUM(E106:E109)</f>
        <v>20000</v>
      </c>
      <c r="H110" s="12"/>
    </row>
    <row r="111" spans="1:8" s="10" customFormat="1" ht="15.75" hidden="1">
      <c r="A111" s="89" t="s">
        <v>155</v>
      </c>
      <c r="B111" s="104">
        <v>2</v>
      </c>
      <c r="C111" s="84"/>
      <c r="D111" s="84"/>
      <c r="E111" s="84"/>
      <c r="H111" s="12"/>
    </row>
    <row r="112" spans="1:8" s="10" customFormat="1" ht="15.75" hidden="1">
      <c r="A112" s="89"/>
      <c r="B112" s="104"/>
      <c r="C112" s="84"/>
      <c r="D112" s="84"/>
      <c r="E112" s="84"/>
      <c r="H112" s="12"/>
    </row>
    <row r="113" spans="1:8" s="10" customFormat="1" ht="15.75" hidden="1">
      <c r="A113" s="113" t="s">
        <v>154</v>
      </c>
      <c r="B113" s="104"/>
      <c r="C113" s="84">
        <f>SUM(C111:C112)</f>
        <v>0</v>
      </c>
      <c r="D113" s="84">
        <f>SUM(D111:D112)</f>
        <v>0</v>
      </c>
      <c r="E113" s="84">
        <f>SUM(E111:E112)</f>
        <v>0</v>
      </c>
      <c r="H113" s="12"/>
    </row>
    <row r="114" spans="1:8" s="10" customFormat="1" ht="15.75" hidden="1">
      <c r="A114" s="89"/>
      <c r="B114" s="104"/>
      <c r="C114" s="84"/>
      <c r="D114" s="84"/>
      <c r="E114" s="84"/>
      <c r="H114" s="12"/>
    </row>
    <row r="115" spans="1:8" s="10" customFormat="1" ht="15.75" hidden="1">
      <c r="A115" s="89"/>
      <c r="B115" s="104"/>
      <c r="C115" s="84"/>
      <c r="D115" s="84"/>
      <c r="E115" s="84"/>
      <c r="H115" s="12"/>
    </row>
    <row r="116" spans="1:8" s="10" customFormat="1" ht="15.75" hidden="1">
      <c r="A116" s="113" t="s">
        <v>209</v>
      </c>
      <c r="B116" s="104"/>
      <c r="C116" s="84">
        <f>SUM(C114:C115)</f>
        <v>0</v>
      </c>
      <c r="D116" s="84">
        <f>SUM(D114:D115)</f>
        <v>0</v>
      </c>
      <c r="E116" s="84">
        <f>SUM(E114:E115)</f>
        <v>0</v>
      </c>
      <c r="H116" s="12"/>
    </row>
    <row r="117" spans="1:8" s="10" customFormat="1" ht="15.75" hidden="1">
      <c r="A117" s="68"/>
      <c r="B117" s="104"/>
      <c r="C117" s="84"/>
      <c r="D117" s="84"/>
      <c r="E117" s="84"/>
      <c r="H117" s="12"/>
    </row>
    <row r="118" spans="1:8" s="10" customFormat="1" ht="15.75" hidden="1">
      <c r="A118" s="64"/>
      <c r="B118" s="104"/>
      <c r="C118" s="84"/>
      <c r="D118" s="84"/>
      <c r="E118" s="84"/>
      <c r="H118" s="12"/>
    </row>
    <row r="119" spans="1:8" s="10" customFormat="1" ht="31.5">
      <c r="A119" s="112" t="s">
        <v>446</v>
      </c>
      <c r="B119" s="104"/>
      <c r="C119" s="84">
        <f>C110+C113+C116</f>
        <v>20000</v>
      </c>
      <c r="D119" s="84">
        <f>D110+D113+D116</f>
        <v>20000</v>
      </c>
      <c r="E119" s="84">
        <f>E110+E113+E116</f>
        <v>20000</v>
      </c>
      <c r="H119" s="12"/>
    </row>
    <row r="120" spans="1:8" s="10" customFormat="1" ht="15.75">
      <c r="A120" s="89" t="s">
        <v>228</v>
      </c>
      <c r="B120" s="104">
        <v>2</v>
      </c>
      <c r="C120" s="84">
        <v>200000</v>
      </c>
      <c r="D120" s="84">
        <v>341871</v>
      </c>
      <c r="E120" s="84">
        <v>516163</v>
      </c>
      <c r="H120" s="12"/>
    </row>
    <row r="121" spans="1:8" s="10" customFormat="1" ht="15.75" hidden="1">
      <c r="A121" s="89" t="s">
        <v>229</v>
      </c>
      <c r="B121" s="104">
        <v>2</v>
      </c>
      <c r="C121" s="84"/>
      <c r="D121" s="84"/>
      <c r="E121" s="84"/>
      <c r="H121" s="12"/>
    </row>
    <row r="122" spans="1:8" s="10" customFormat="1" ht="15.75">
      <c r="A122" s="64" t="s">
        <v>447</v>
      </c>
      <c r="B122" s="104"/>
      <c r="C122" s="84">
        <f>SUM(C120:C121)</f>
        <v>200000</v>
      </c>
      <c r="D122" s="84">
        <f>SUM(D120:D121)</f>
        <v>341871</v>
      </c>
      <c r="E122" s="84">
        <f>SUM(E120:E121)</f>
        <v>516163</v>
      </c>
      <c r="H122" s="12"/>
    </row>
    <row r="123" spans="1:8" s="10" customFormat="1" ht="15.75">
      <c r="A123" s="66" t="s">
        <v>246</v>
      </c>
      <c r="B123" s="104"/>
      <c r="C123" s="86">
        <f>SUM(C124:C124:C126)</f>
        <v>1028841</v>
      </c>
      <c r="D123" s="86">
        <f>SUM(D124:D124:D126)</f>
        <v>1177512</v>
      </c>
      <c r="E123" s="86">
        <f>SUM(E124:E124:E126)</f>
        <v>1351804</v>
      </c>
      <c r="H123" s="12"/>
    </row>
    <row r="124" spans="1:8" s="10" customFormat="1" ht="15.75">
      <c r="A124" s="89" t="s">
        <v>408</v>
      </c>
      <c r="B124" s="102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  <c r="H124" s="12"/>
    </row>
    <row r="125" spans="1:8" s="10" customFormat="1" ht="15.75">
      <c r="A125" s="89" t="s">
        <v>245</v>
      </c>
      <c r="B125" s="102">
        <v>2</v>
      </c>
      <c r="C125" s="84">
        <f>SUMIF($B$64:$B$123,"2",C$64:C$123)</f>
        <v>1028841</v>
      </c>
      <c r="D125" s="84">
        <f>SUMIF($B$64:$B$123,"2",D$64:D$123)</f>
        <v>1177512</v>
      </c>
      <c r="E125" s="84">
        <f>SUMIF($B$64:$B$123,"2",E$64:E$123)</f>
        <v>1351804</v>
      </c>
      <c r="H125" s="12"/>
    </row>
    <row r="126" spans="1:8" s="10" customFormat="1" ht="15.75">
      <c r="A126" s="89" t="s">
        <v>137</v>
      </c>
      <c r="B126" s="102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  <c r="H126" s="12"/>
    </row>
    <row r="127" spans="1:8" ht="15.75">
      <c r="A127" s="68" t="s">
        <v>93</v>
      </c>
      <c r="B127" s="104"/>
      <c r="C127" s="84"/>
      <c r="D127" s="84"/>
      <c r="E127" s="84"/>
      <c r="H127" s="12"/>
    </row>
    <row r="128" spans="1:8" ht="15.75">
      <c r="A128" s="43" t="s">
        <v>247</v>
      </c>
      <c r="B128" s="104"/>
      <c r="C128" s="86">
        <f>SUM(C129:C131)</f>
        <v>2012035</v>
      </c>
      <c r="D128" s="86">
        <f>SUM(D129:D131)</f>
        <v>2012035</v>
      </c>
      <c r="E128" s="86">
        <f>SUM(E129:E131)</f>
        <v>1105035</v>
      </c>
      <c r="H128" s="12"/>
    </row>
    <row r="129" spans="1:8" ht="15.75">
      <c r="A129" s="89" t="s">
        <v>408</v>
      </c>
      <c r="B129" s="102">
        <v>1</v>
      </c>
      <c r="C129" s="84">
        <f>Felh!J27</f>
        <v>0</v>
      </c>
      <c r="D129" s="84">
        <f>Felh!K27</f>
        <v>0</v>
      </c>
      <c r="E129" s="84">
        <f>Felh!L27</f>
        <v>0</v>
      </c>
      <c r="H129" s="12"/>
    </row>
    <row r="130" spans="1:8" ht="15.75">
      <c r="A130" s="89" t="s">
        <v>245</v>
      </c>
      <c r="B130" s="102">
        <v>2</v>
      </c>
      <c r="C130" s="84">
        <f>Felh!J28</f>
        <v>2012035</v>
      </c>
      <c r="D130" s="84">
        <f>Felh!K28</f>
        <v>2012035</v>
      </c>
      <c r="E130" s="84">
        <f>Felh!L28</f>
        <v>1105035</v>
      </c>
      <c r="H130" s="12"/>
    </row>
    <row r="131" spans="1:8" ht="15.75">
      <c r="A131" s="89" t="s">
        <v>137</v>
      </c>
      <c r="B131" s="102">
        <v>3</v>
      </c>
      <c r="C131" s="84">
        <f>Felh!J29</f>
        <v>0</v>
      </c>
      <c r="D131" s="84">
        <f>Felh!K29</f>
        <v>0</v>
      </c>
      <c r="E131" s="84">
        <f>Felh!L29</f>
        <v>0</v>
      </c>
      <c r="H131" s="12"/>
    </row>
    <row r="132" spans="1:8" ht="15.75">
      <c r="A132" s="43" t="s">
        <v>248</v>
      </c>
      <c r="B132" s="104"/>
      <c r="C132" s="86">
        <f>SUM(C133:C135)</f>
        <v>87149</v>
      </c>
      <c r="D132" s="86">
        <f>SUM(D133:D135)</f>
        <v>87149</v>
      </c>
      <c r="E132" s="86">
        <f>SUM(E133:E135)</f>
        <v>994149</v>
      </c>
      <c r="H132" s="12"/>
    </row>
    <row r="133" spans="1:8" ht="15.75">
      <c r="A133" s="89" t="s">
        <v>408</v>
      </c>
      <c r="B133" s="102">
        <v>1</v>
      </c>
      <c r="C133" s="84">
        <f>Felh!J46</f>
        <v>0</v>
      </c>
      <c r="D133" s="84">
        <f>Felh!K46</f>
        <v>0</v>
      </c>
      <c r="E133" s="84">
        <f>Felh!L46</f>
        <v>0</v>
      </c>
      <c r="H133" s="12"/>
    </row>
    <row r="134" spans="1:8" ht="15.75">
      <c r="A134" s="89" t="s">
        <v>245</v>
      </c>
      <c r="B134" s="102">
        <v>2</v>
      </c>
      <c r="C134" s="84">
        <f>Felh!J47</f>
        <v>87149</v>
      </c>
      <c r="D134" s="84">
        <f>Felh!K47</f>
        <v>87149</v>
      </c>
      <c r="E134" s="84">
        <f>Felh!L47</f>
        <v>994149</v>
      </c>
      <c r="H134" s="12"/>
    </row>
    <row r="135" spans="1:8" ht="15" customHeight="1">
      <c r="A135" s="89" t="s">
        <v>137</v>
      </c>
      <c r="B135" s="102">
        <v>3</v>
      </c>
      <c r="C135" s="84">
        <f>Felh!J48</f>
        <v>0</v>
      </c>
      <c r="D135" s="84">
        <f>Felh!K48</f>
        <v>0</v>
      </c>
      <c r="E135" s="84">
        <f>Felh!L48</f>
        <v>0</v>
      </c>
      <c r="H135" s="12"/>
    </row>
    <row r="136" spans="1:8" ht="15.75">
      <c r="A136" s="43" t="s">
        <v>249</v>
      </c>
      <c r="B136" s="104"/>
      <c r="C136" s="86">
        <f>SUM(C137:C139)</f>
        <v>250000</v>
      </c>
      <c r="D136" s="86">
        <f>SUM(D137:D139)</f>
        <v>265000</v>
      </c>
      <c r="E136" s="86">
        <f>SUM(E137:E139)</f>
        <v>265000</v>
      </c>
      <c r="H136" s="12"/>
    </row>
    <row r="137" spans="1:8" ht="15.75">
      <c r="A137" s="89" t="s">
        <v>408</v>
      </c>
      <c r="B137" s="102">
        <v>1</v>
      </c>
      <c r="C137" s="84">
        <f>Felh!J66</f>
        <v>0</v>
      </c>
      <c r="D137" s="84">
        <f>Felh!K66</f>
        <v>0</v>
      </c>
      <c r="E137" s="84">
        <f>Felh!L66</f>
        <v>0</v>
      </c>
      <c r="H137" s="12"/>
    </row>
    <row r="138" spans="1:8" ht="15.75">
      <c r="A138" s="89" t="s">
        <v>245</v>
      </c>
      <c r="B138" s="102">
        <v>2</v>
      </c>
      <c r="C138" s="84">
        <f>Felh!J67</f>
        <v>250000</v>
      </c>
      <c r="D138" s="84">
        <f>Felh!K67</f>
        <v>265000</v>
      </c>
      <c r="E138" s="84">
        <f>Felh!L67</f>
        <v>265000</v>
      </c>
      <c r="H138" s="12"/>
    </row>
    <row r="139" spans="1:8" ht="15.75">
      <c r="A139" s="89" t="s">
        <v>137</v>
      </c>
      <c r="B139" s="102">
        <v>3</v>
      </c>
      <c r="C139" s="84">
        <f>Felh!J68</f>
        <v>0</v>
      </c>
      <c r="D139" s="84">
        <f>Felh!K68</f>
        <v>0</v>
      </c>
      <c r="E139" s="84">
        <f>Felh!L68</f>
        <v>0</v>
      </c>
      <c r="H139" s="12"/>
    </row>
    <row r="140" spans="1:8" ht="16.5">
      <c r="A140" s="70" t="s">
        <v>250</v>
      </c>
      <c r="B140" s="105"/>
      <c r="C140" s="84"/>
      <c r="D140" s="84"/>
      <c r="E140" s="84"/>
      <c r="H140" s="12"/>
    </row>
    <row r="141" spans="1:8" ht="15.75">
      <c r="A141" s="68" t="s">
        <v>139</v>
      </c>
      <c r="B141" s="104"/>
      <c r="C141" s="15"/>
      <c r="D141" s="15"/>
      <c r="E141" s="15"/>
      <c r="H141" s="12"/>
    </row>
    <row r="142" spans="1:8" ht="15.75">
      <c r="A142" s="64" t="s">
        <v>235</v>
      </c>
      <c r="B142" s="104"/>
      <c r="C142" s="15"/>
      <c r="D142" s="15"/>
      <c r="E142" s="15"/>
      <c r="H142" s="12"/>
    </row>
    <row r="143" spans="1:8" ht="31.5" hidden="1">
      <c r="A143" s="89" t="s">
        <v>448</v>
      </c>
      <c r="B143" s="104"/>
      <c r="C143" s="15"/>
      <c r="D143" s="15"/>
      <c r="E143" s="15"/>
      <c r="H143" s="12"/>
    </row>
    <row r="144" spans="1:8" ht="31.5" hidden="1">
      <c r="A144" s="89" t="s">
        <v>237</v>
      </c>
      <c r="B144" s="104"/>
      <c r="C144" s="15"/>
      <c r="D144" s="15"/>
      <c r="E144" s="15"/>
      <c r="H144" s="12"/>
    </row>
    <row r="145" spans="1:8" ht="31.5" hidden="1">
      <c r="A145" s="89" t="s">
        <v>449</v>
      </c>
      <c r="B145" s="104"/>
      <c r="C145" s="15"/>
      <c r="D145" s="15"/>
      <c r="E145" s="15"/>
      <c r="H145" s="12"/>
    </row>
    <row r="146" spans="1:8" ht="17.25" customHeight="1">
      <c r="A146" s="89" t="s">
        <v>669</v>
      </c>
      <c r="B146" s="104">
        <v>2</v>
      </c>
      <c r="C146" s="15">
        <v>398198</v>
      </c>
      <c r="D146" s="15">
        <v>398198</v>
      </c>
      <c r="E146" s="15">
        <v>398198</v>
      </c>
      <c r="H146" s="12"/>
    </row>
    <row r="147" spans="1:8" ht="31.5" hidden="1">
      <c r="A147" s="89" t="s">
        <v>669</v>
      </c>
      <c r="B147" s="104"/>
      <c r="C147" s="15"/>
      <c r="D147" s="15"/>
      <c r="E147" s="15"/>
      <c r="H147" s="12"/>
    </row>
    <row r="148" spans="1:8" ht="31.5" hidden="1">
      <c r="A148" s="89" t="s">
        <v>669</v>
      </c>
      <c r="B148" s="104"/>
      <c r="C148" s="15"/>
      <c r="D148" s="15"/>
      <c r="E148" s="15"/>
      <c r="H148" s="12"/>
    </row>
    <row r="149" spans="1:8" ht="31.5" hidden="1">
      <c r="A149" s="89" t="s">
        <v>669</v>
      </c>
      <c r="B149" s="104"/>
      <c r="C149" s="15"/>
      <c r="D149" s="15"/>
      <c r="E149" s="15"/>
      <c r="H149" s="12"/>
    </row>
    <row r="150" spans="1:8" ht="31.5" hidden="1">
      <c r="A150" s="89" t="s">
        <v>669</v>
      </c>
      <c r="B150" s="104"/>
      <c r="C150" s="15"/>
      <c r="D150" s="15"/>
      <c r="E150" s="15"/>
      <c r="H150" s="12"/>
    </row>
    <row r="151" spans="1:8" ht="31.5" hidden="1">
      <c r="A151" s="89" t="s">
        <v>669</v>
      </c>
      <c r="B151" s="104"/>
      <c r="C151" s="15"/>
      <c r="D151" s="15"/>
      <c r="E151" s="15"/>
      <c r="H151" s="12"/>
    </row>
    <row r="152" spans="1:8" ht="16.5" customHeight="1">
      <c r="A152" s="89" t="s">
        <v>670</v>
      </c>
      <c r="B152" s="104">
        <v>2</v>
      </c>
      <c r="C152" s="15"/>
      <c r="D152" s="15"/>
      <c r="E152" s="15">
        <v>418261</v>
      </c>
      <c r="H152" s="12"/>
    </row>
    <row r="153" spans="1:8" ht="15.75">
      <c r="A153" s="43" t="s">
        <v>139</v>
      </c>
      <c r="B153" s="104"/>
      <c r="C153" s="86">
        <f>SUM(C154:C156)</f>
        <v>398198</v>
      </c>
      <c r="D153" s="86">
        <f>SUM(D154:D156)</f>
        <v>398198</v>
      </c>
      <c r="E153" s="86">
        <f>SUM(E154:E156)</f>
        <v>816459</v>
      </c>
      <c r="H153" s="12"/>
    </row>
    <row r="154" spans="1:8" ht="15.75">
      <c r="A154" s="89" t="s">
        <v>408</v>
      </c>
      <c r="B154" s="102">
        <v>1</v>
      </c>
      <c r="C154" s="84">
        <f>SUMIF($B$141:$B$153,"1",C$141:C$153)</f>
        <v>0</v>
      </c>
      <c r="D154" s="84">
        <f>SUMIF($B$141:$B$153,"1",D$141:D$153)</f>
        <v>0</v>
      </c>
      <c r="E154" s="84">
        <f>SUMIF($B$141:$B$153,"1",E$141:E$153)</f>
        <v>0</v>
      </c>
      <c r="H154" s="12"/>
    </row>
    <row r="155" spans="1:8" ht="15.75">
      <c r="A155" s="89" t="s">
        <v>245</v>
      </c>
      <c r="B155" s="102">
        <v>2</v>
      </c>
      <c r="C155" s="84">
        <f>SUMIF($B$141:$B$153,"2",C$141:C$153)</f>
        <v>398198</v>
      </c>
      <c r="D155" s="84">
        <f>SUMIF($B$141:$B$153,"2",D$141:D$153)</f>
        <v>398198</v>
      </c>
      <c r="E155" s="84">
        <f>SUMIF($B$141:$B$153,"2",E$141:E$153)</f>
        <v>816459</v>
      </c>
      <c r="H155" s="12"/>
    </row>
    <row r="156" spans="1:8" ht="15.75">
      <c r="A156" s="89" t="s">
        <v>137</v>
      </c>
      <c r="B156" s="102">
        <v>3</v>
      </c>
      <c r="C156" s="84">
        <f>SUMIF($B$141:$B$153,"3",C$141:C$153)</f>
        <v>0</v>
      </c>
      <c r="D156" s="84">
        <f>SUMIF($B$141:$B$153,"3",D$141:D$153)</f>
        <v>0</v>
      </c>
      <c r="E156" s="84">
        <f>SUMIF($B$141:$B$153,"3",E$141:E$153)</f>
        <v>0</v>
      </c>
      <c r="H156" s="12"/>
    </row>
    <row r="157" spans="1:8" ht="15.75" hidden="1">
      <c r="A157" s="68" t="s">
        <v>140</v>
      </c>
      <c r="B157" s="104"/>
      <c r="C157" s="15"/>
      <c r="D157" s="15"/>
      <c r="E157" s="15"/>
      <c r="H157" s="12"/>
    </row>
    <row r="158" spans="1:8" ht="15.75" hidden="1">
      <c r="A158" s="64" t="s">
        <v>235</v>
      </c>
      <c r="B158" s="104"/>
      <c r="C158" s="15"/>
      <c r="D158" s="15"/>
      <c r="E158" s="15"/>
      <c r="H158" s="12"/>
    </row>
    <row r="159" spans="1:8" ht="31.5" hidden="1">
      <c r="A159" s="89" t="s">
        <v>448</v>
      </c>
      <c r="B159" s="104"/>
      <c r="C159" s="15"/>
      <c r="D159" s="15"/>
      <c r="E159" s="15"/>
      <c r="H159" s="12"/>
    </row>
    <row r="160" spans="1:8" ht="31.5" hidden="1">
      <c r="A160" s="89" t="s">
        <v>237</v>
      </c>
      <c r="B160" s="104"/>
      <c r="C160" s="15"/>
      <c r="D160" s="15"/>
      <c r="E160" s="15"/>
      <c r="H160" s="12"/>
    </row>
    <row r="161" spans="1:8" ht="31.5" hidden="1">
      <c r="A161" s="89" t="s">
        <v>449</v>
      </c>
      <c r="B161" s="104"/>
      <c r="C161" s="15"/>
      <c r="D161" s="15"/>
      <c r="E161" s="15"/>
      <c r="H161" s="12"/>
    </row>
    <row r="162" spans="1:8" ht="15.75" hidden="1">
      <c r="A162" s="89" t="s">
        <v>238</v>
      </c>
      <c r="B162" s="104"/>
      <c r="C162" s="15"/>
      <c r="D162" s="15"/>
      <c r="E162" s="15"/>
      <c r="H162" s="12"/>
    </row>
    <row r="163" spans="1:8" ht="15.75" hidden="1">
      <c r="A163" s="89" t="s">
        <v>239</v>
      </c>
      <c r="B163" s="104"/>
      <c r="C163" s="15"/>
      <c r="D163" s="15"/>
      <c r="E163" s="15"/>
      <c r="H163" s="12"/>
    </row>
    <row r="164" spans="1:8" ht="31.5" hidden="1">
      <c r="A164" s="89" t="s">
        <v>462</v>
      </c>
      <c r="B164" s="104"/>
      <c r="C164" s="15"/>
      <c r="D164" s="15"/>
      <c r="E164" s="15"/>
      <c r="H164" s="12"/>
    </row>
    <row r="165" spans="1:8" ht="15.75" hidden="1">
      <c r="A165" s="89" t="s">
        <v>243</v>
      </c>
      <c r="B165" s="104"/>
      <c r="C165" s="15"/>
      <c r="D165" s="15"/>
      <c r="E165" s="15"/>
      <c r="H165" s="12"/>
    </row>
    <row r="166" spans="1:8" ht="15.75" hidden="1">
      <c r="A166" s="64" t="s">
        <v>244</v>
      </c>
      <c r="B166" s="104"/>
      <c r="C166" s="15"/>
      <c r="D166" s="15"/>
      <c r="E166" s="15"/>
      <c r="H166" s="12"/>
    </row>
    <row r="167" spans="1:8" ht="15.75" hidden="1">
      <c r="A167" s="64" t="s">
        <v>236</v>
      </c>
      <c r="B167" s="104"/>
      <c r="C167" s="15"/>
      <c r="D167" s="15"/>
      <c r="E167" s="15"/>
      <c r="H167" s="12"/>
    </row>
    <row r="168" spans="1:8" ht="15.75" hidden="1">
      <c r="A168" s="43" t="s">
        <v>251</v>
      </c>
      <c r="B168" s="104"/>
      <c r="C168" s="86">
        <f>SUM(C169:C171)</f>
        <v>0</v>
      </c>
      <c r="D168" s="86">
        <f>SUM(D169:D171)</f>
        <v>0</v>
      </c>
      <c r="E168" s="86">
        <f>SUM(E169:E171)</f>
        <v>0</v>
      </c>
      <c r="H168" s="12"/>
    </row>
    <row r="169" spans="1:8" ht="15.75" hidden="1">
      <c r="A169" s="89" t="s">
        <v>408</v>
      </c>
      <c r="B169" s="102">
        <v>1</v>
      </c>
      <c r="C169" s="84">
        <f>SUMIF($B$157:$B$168,"1",C$157:C$168)</f>
        <v>0</v>
      </c>
      <c r="D169" s="84">
        <f>SUMIF($B$157:$B$168,"1",D$157:D$168)</f>
        <v>0</v>
      </c>
      <c r="E169" s="84">
        <f>SUMIF($B$157:$B$168,"1",E$157:E$168)</f>
        <v>0</v>
      </c>
      <c r="H169" s="12"/>
    </row>
    <row r="170" spans="1:8" ht="15.75" hidden="1">
      <c r="A170" s="89" t="s">
        <v>245</v>
      </c>
      <c r="B170" s="102">
        <v>2</v>
      </c>
      <c r="C170" s="84">
        <f>SUMIF($B$157:$B$168,"2",C$157:C$168)</f>
        <v>0</v>
      </c>
      <c r="D170" s="84">
        <f>SUMIF($B$157:$B$168,"2",D$157:D$168)</f>
        <v>0</v>
      </c>
      <c r="E170" s="84">
        <f>SUMIF($B$157:$B$168,"2",E$157:E$168)</f>
        <v>0</v>
      </c>
      <c r="H170" s="12"/>
    </row>
    <row r="171" spans="1:8" ht="15.75" hidden="1">
      <c r="A171" s="89" t="s">
        <v>137</v>
      </c>
      <c r="B171" s="102">
        <v>3</v>
      </c>
      <c r="C171" s="84">
        <f>SUMIF($B$157:$B$168,"3",C$157:C$168)</f>
        <v>0</v>
      </c>
      <c r="D171" s="84">
        <f>SUMIF($B$157:$B$168,"3",D$157:D$168)</f>
        <v>0</v>
      </c>
      <c r="E171" s="84">
        <f>SUMIF($B$157:$B$168,"3",E$157:E$168)</f>
        <v>0</v>
      </c>
      <c r="H171" s="12"/>
    </row>
    <row r="172" spans="1:8" ht="16.5">
      <c r="A172" s="69" t="s">
        <v>141</v>
      </c>
      <c r="B172" s="105"/>
      <c r="C172" s="18">
        <f>C7+C11+C15+C60+C123+C128+C132+C136+C153+C168</f>
        <v>16353719</v>
      </c>
      <c r="D172" s="18">
        <f>D7+D11+D15+D60+D123+D128+D132+D136+D153+D168</f>
        <v>17222510</v>
      </c>
      <c r="E172" s="18">
        <f>E7+E11+E15+E60+E123+E128+E132+E136+E153+E168</f>
        <v>17838613</v>
      </c>
      <c r="H172" s="12"/>
    </row>
    <row r="345" ht="15.75"/>
    <row r="346" ht="15.75"/>
    <row r="347" ht="15.75"/>
    <row r="348" ht="15.75"/>
    <row r="349" ht="15.75"/>
    <row r="350" ht="15.75"/>
    <row r="351" ht="15.75"/>
    <row r="358" ht="15.75"/>
    <row r="359" ht="15.75"/>
    <row r="360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1" r:id="rId3"/>
  <headerFoot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49"/>
  <sheetViews>
    <sheetView zoomScalePageLayoutView="0" workbookViewId="0" topLeftCell="A6">
      <pane xSplit="1" topLeftCell="B1" activePane="topRight" state="frozen"/>
      <selection pane="topLeft" activeCell="AA7" sqref="AA7"/>
      <selection pane="topRight" activeCell="AA7" sqref="AA7"/>
    </sheetView>
  </sheetViews>
  <sheetFormatPr defaultColWidth="9.140625" defaultRowHeight="15"/>
  <cols>
    <col min="1" max="1" width="54.00390625" style="2" customWidth="1"/>
    <col min="2" max="2" width="5.7109375" style="2" customWidth="1"/>
    <col min="3" max="3" width="10.421875" style="2" customWidth="1"/>
    <col min="4" max="5" width="10.8515625" style="2" hidden="1" customWidth="1"/>
    <col min="6" max="6" width="10.7109375" style="2" customWidth="1"/>
    <col min="7" max="8" width="10.140625" style="2" hidden="1" customWidth="1"/>
    <col min="9" max="9" width="10.28125" style="2" customWidth="1"/>
    <col min="10" max="11" width="11.00390625" style="2" customWidth="1"/>
    <col min="12" max="12" width="10.8515625" style="2" customWidth="1"/>
    <col min="13" max="14" width="10.00390625" style="2" customWidth="1"/>
    <col min="15" max="15" width="11.140625" style="20" customWidth="1"/>
    <col min="16" max="17" width="11.00390625" style="20" customWidth="1"/>
    <col min="18" max="16384" width="9.140625" style="2" customWidth="1"/>
  </cols>
  <sheetData>
    <row r="1" spans="1:17" ht="15.75">
      <c r="A1" s="272" t="s">
        <v>537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"/>
      <c r="Q1" s="2"/>
    </row>
    <row r="2" spans="1:17" ht="15.75">
      <c r="A2" s="272" t="s">
        <v>471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"/>
      <c r="Q2" s="2"/>
    </row>
    <row r="4" spans="1:17" s="3" customFormat="1" ht="15.75" customHeight="1">
      <c r="A4" s="276" t="s">
        <v>279</v>
      </c>
      <c r="B4" s="295" t="s">
        <v>153</v>
      </c>
      <c r="C4" s="278" t="s">
        <v>132</v>
      </c>
      <c r="D4" s="279"/>
      <c r="E4" s="279"/>
      <c r="F4" s="278" t="s">
        <v>133</v>
      </c>
      <c r="G4" s="279"/>
      <c r="H4" s="279"/>
      <c r="I4" s="278" t="s">
        <v>28</v>
      </c>
      <c r="J4" s="279"/>
      <c r="K4" s="279"/>
      <c r="L4" s="278" t="s">
        <v>15</v>
      </c>
      <c r="M4" s="279"/>
      <c r="N4" s="279"/>
      <c r="O4" s="278" t="s">
        <v>5</v>
      </c>
      <c r="P4" s="279"/>
      <c r="Q4" s="280"/>
    </row>
    <row r="5" spans="1:17" s="3" customFormat="1" ht="31.5">
      <c r="A5" s="277"/>
      <c r="B5" s="296"/>
      <c r="C5" s="40" t="s">
        <v>182</v>
      </c>
      <c r="D5" s="40" t="s">
        <v>182</v>
      </c>
      <c r="E5" s="40" t="s">
        <v>182</v>
      </c>
      <c r="F5" s="40" t="s">
        <v>182</v>
      </c>
      <c r="G5" s="40" t="s">
        <v>182</v>
      </c>
      <c r="H5" s="40" t="s">
        <v>182</v>
      </c>
      <c r="I5" s="40" t="s">
        <v>182</v>
      </c>
      <c r="J5" s="40" t="s">
        <v>640</v>
      </c>
      <c r="K5" s="40" t="s">
        <v>668</v>
      </c>
      <c r="L5" s="40" t="s">
        <v>182</v>
      </c>
      <c r="M5" s="40" t="s">
        <v>640</v>
      </c>
      <c r="N5" s="40" t="s">
        <v>668</v>
      </c>
      <c r="O5" s="40" t="s">
        <v>182</v>
      </c>
      <c r="P5" s="40" t="s">
        <v>640</v>
      </c>
      <c r="Q5" s="40" t="s">
        <v>668</v>
      </c>
    </row>
    <row r="6" spans="1:21" s="3" customFormat="1" ht="31.5">
      <c r="A6" s="7" t="s">
        <v>252</v>
      </c>
      <c r="B6" s="101">
        <v>2</v>
      </c>
      <c r="C6" s="5">
        <v>3118041</v>
      </c>
      <c r="D6" s="5">
        <v>3118041</v>
      </c>
      <c r="E6" s="5">
        <v>3118041</v>
      </c>
      <c r="F6" s="5">
        <v>659636</v>
      </c>
      <c r="G6" s="5">
        <v>659636</v>
      </c>
      <c r="H6" s="5">
        <v>659636</v>
      </c>
      <c r="I6" s="5">
        <v>350000</v>
      </c>
      <c r="J6" s="5">
        <v>350000</v>
      </c>
      <c r="K6" s="5">
        <v>350000</v>
      </c>
      <c r="L6" s="5">
        <v>94500</v>
      </c>
      <c r="M6" s="5">
        <v>94500</v>
      </c>
      <c r="N6" s="5">
        <v>94500</v>
      </c>
      <c r="O6" s="5">
        <f aca="true" t="shared" si="0" ref="O6:O49">C6+F6+I6+L6</f>
        <v>4222177</v>
      </c>
      <c r="P6" s="5">
        <f aca="true" t="shared" si="1" ref="P6:P49">D6+G6+J6+M6</f>
        <v>4222177</v>
      </c>
      <c r="Q6" s="5">
        <f aca="true" t="shared" si="2" ref="Q6:Q49">E6+H6+K6+N6</f>
        <v>4222177</v>
      </c>
      <c r="R6" s="194"/>
      <c r="S6" s="194"/>
      <c r="T6" s="194"/>
      <c r="U6" s="194"/>
    </row>
    <row r="7" spans="1:21" s="3" customFormat="1" ht="31.5">
      <c r="A7" s="7" t="s">
        <v>252</v>
      </c>
      <c r="B7" s="101">
        <v>3</v>
      </c>
      <c r="C7" s="5">
        <v>516000</v>
      </c>
      <c r="D7" s="5">
        <v>516000</v>
      </c>
      <c r="E7" s="5">
        <v>516000</v>
      </c>
      <c r="F7" s="5">
        <v>139320</v>
      </c>
      <c r="G7" s="5">
        <v>139320</v>
      </c>
      <c r="H7" s="5">
        <v>139320</v>
      </c>
      <c r="I7" s="5"/>
      <c r="J7" s="5"/>
      <c r="K7" s="5"/>
      <c r="L7" s="5"/>
      <c r="M7" s="5"/>
      <c r="N7" s="5"/>
      <c r="O7" s="5">
        <f t="shared" si="0"/>
        <v>655320</v>
      </c>
      <c r="P7" s="5">
        <f t="shared" si="1"/>
        <v>655320</v>
      </c>
      <c r="Q7" s="5">
        <f t="shared" si="2"/>
        <v>655320</v>
      </c>
      <c r="R7" s="194"/>
      <c r="S7" s="194"/>
      <c r="T7" s="194"/>
      <c r="U7" s="194"/>
    </row>
    <row r="8" spans="1:21" s="3" customFormat="1" ht="15.75">
      <c r="A8" s="7" t="s">
        <v>539</v>
      </c>
      <c r="B8" s="101">
        <v>3</v>
      </c>
      <c r="C8" s="5">
        <v>50000</v>
      </c>
      <c r="D8" s="5">
        <v>50000</v>
      </c>
      <c r="E8" s="5">
        <v>50000</v>
      </c>
      <c r="F8" s="5">
        <v>25585</v>
      </c>
      <c r="G8" s="5">
        <v>25585</v>
      </c>
      <c r="H8" s="5">
        <v>25585</v>
      </c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5">
        <f t="shared" si="2"/>
        <v>75585</v>
      </c>
      <c r="R8" s="194"/>
      <c r="S8" s="194"/>
      <c r="T8" s="194"/>
      <c r="U8" s="194"/>
    </row>
    <row r="9" spans="1:21" s="3" customFormat="1" ht="15.75">
      <c r="A9" s="7" t="s">
        <v>253</v>
      </c>
      <c r="B9" s="101">
        <v>2</v>
      </c>
      <c r="C9" s="5">
        <v>100000</v>
      </c>
      <c r="D9" s="5">
        <v>100000</v>
      </c>
      <c r="E9" s="5">
        <v>100000</v>
      </c>
      <c r="F9" s="5">
        <v>27000</v>
      </c>
      <c r="G9" s="5">
        <v>27000</v>
      </c>
      <c r="H9" s="5">
        <v>27000</v>
      </c>
      <c r="I9" s="5">
        <v>200000</v>
      </c>
      <c r="J9" s="5">
        <v>200000</v>
      </c>
      <c r="K9" s="5">
        <v>200000</v>
      </c>
      <c r="L9" s="5"/>
      <c r="M9" s="5"/>
      <c r="N9" s="5"/>
      <c r="O9" s="5">
        <f t="shared" si="0"/>
        <v>327000</v>
      </c>
      <c r="P9" s="5">
        <f t="shared" si="1"/>
        <v>327000</v>
      </c>
      <c r="Q9" s="5">
        <f t="shared" si="2"/>
        <v>327000</v>
      </c>
      <c r="R9" s="194"/>
      <c r="S9" s="194"/>
      <c r="T9" s="194"/>
      <c r="U9" s="194"/>
    </row>
    <row r="10" spans="1:21" s="3" customFormat="1" ht="31.5" hidden="1">
      <c r="A10" s="7" t="s">
        <v>254</v>
      </c>
      <c r="B10" s="101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1"/>
        <v>0</v>
      </c>
      <c r="Q10" s="5">
        <f t="shared" si="2"/>
        <v>0</v>
      </c>
      <c r="R10" s="194"/>
      <c r="S10" s="194"/>
      <c r="T10" s="194"/>
      <c r="U10" s="194"/>
    </row>
    <row r="11" spans="1:21" s="3" customFormat="1" ht="15.75" hidden="1">
      <c r="A11" s="7" t="s">
        <v>255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94"/>
      <c r="S11" s="194"/>
      <c r="T11" s="194"/>
      <c r="U11" s="194"/>
    </row>
    <row r="12" spans="1:21" s="3" customFormat="1" ht="15.75" hidden="1">
      <c r="A12" s="7" t="s">
        <v>256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94"/>
      <c r="S12" s="194"/>
      <c r="T12" s="194"/>
      <c r="U12" s="194"/>
    </row>
    <row r="13" spans="1:21" s="3" customFormat="1" ht="15.75" hidden="1">
      <c r="A13" s="7" t="s">
        <v>257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94"/>
      <c r="S13" s="194"/>
      <c r="T13" s="194"/>
      <c r="U13" s="194"/>
    </row>
    <row r="14" spans="1:21" s="3" customFormat="1" ht="15.75">
      <c r="A14" s="7" t="s">
        <v>515</v>
      </c>
      <c r="B14" s="101">
        <v>2</v>
      </c>
      <c r="C14" s="5">
        <v>712395</v>
      </c>
      <c r="D14" s="5">
        <v>712395</v>
      </c>
      <c r="E14" s="5">
        <v>712395</v>
      </c>
      <c r="F14" s="5">
        <v>96174</v>
      </c>
      <c r="G14" s="5">
        <v>96174</v>
      </c>
      <c r="H14" s="5">
        <v>96174</v>
      </c>
      <c r="I14" s="5">
        <v>50000</v>
      </c>
      <c r="J14" s="5">
        <v>50000</v>
      </c>
      <c r="K14" s="5">
        <v>50000</v>
      </c>
      <c r="L14" s="5">
        <v>13500</v>
      </c>
      <c r="M14" s="5">
        <v>13500</v>
      </c>
      <c r="N14" s="5">
        <v>13500</v>
      </c>
      <c r="O14" s="5">
        <f t="shared" si="0"/>
        <v>872069</v>
      </c>
      <c r="P14" s="5">
        <f t="shared" si="1"/>
        <v>872069</v>
      </c>
      <c r="Q14" s="5">
        <f t="shared" si="2"/>
        <v>872069</v>
      </c>
      <c r="R14" s="194"/>
      <c r="S14" s="194"/>
      <c r="T14" s="194"/>
      <c r="U14" s="194"/>
    </row>
    <row r="15" spans="1:21" s="3" customFormat="1" ht="15.75" hidden="1">
      <c r="A15" s="7" t="s">
        <v>516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94"/>
      <c r="S15" s="194"/>
      <c r="T15" s="194"/>
      <c r="U15" s="194"/>
    </row>
    <row r="16" spans="1:21" s="3" customFormat="1" ht="15.75" hidden="1">
      <c r="A16" s="7" t="s">
        <v>258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94"/>
      <c r="S16" s="194"/>
      <c r="T16" s="194"/>
      <c r="U16" s="194"/>
    </row>
    <row r="17" spans="1:21" s="3" customFormat="1" ht="15.75" hidden="1">
      <c r="A17" s="7" t="s">
        <v>259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94"/>
      <c r="S17" s="194"/>
      <c r="T17" s="194"/>
      <c r="U17" s="194"/>
    </row>
    <row r="18" spans="1:21" s="3" customFormat="1" ht="15.75">
      <c r="A18" s="7" t="s">
        <v>260</v>
      </c>
      <c r="B18" s="101">
        <v>2</v>
      </c>
      <c r="C18" s="5"/>
      <c r="D18" s="5"/>
      <c r="E18" s="5"/>
      <c r="F18" s="5"/>
      <c r="G18" s="5"/>
      <c r="H18" s="5"/>
      <c r="I18" s="5">
        <v>1368504</v>
      </c>
      <c r="J18" s="5">
        <v>1368504</v>
      </c>
      <c r="K18" s="5">
        <v>1368504</v>
      </c>
      <c r="L18" s="5">
        <v>369496</v>
      </c>
      <c r="M18" s="5">
        <v>369496</v>
      </c>
      <c r="N18" s="5">
        <v>369496</v>
      </c>
      <c r="O18" s="5">
        <f t="shared" si="0"/>
        <v>1738000</v>
      </c>
      <c r="P18" s="5">
        <f t="shared" si="1"/>
        <v>1738000</v>
      </c>
      <c r="Q18" s="5">
        <f t="shared" si="2"/>
        <v>1738000</v>
      </c>
      <c r="R18" s="194"/>
      <c r="S18" s="194"/>
      <c r="T18" s="194"/>
      <c r="U18" s="194"/>
    </row>
    <row r="19" spans="1:21" ht="15.75" hidden="1">
      <c r="A19" s="7" t="s">
        <v>472</v>
      </c>
      <c r="B19" s="101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194"/>
      <c r="S19" s="194"/>
      <c r="T19" s="194"/>
      <c r="U19" s="194"/>
    </row>
    <row r="20" spans="1:21" ht="31.5">
      <c r="A20" s="7" t="s">
        <v>261</v>
      </c>
      <c r="B20" s="101">
        <v>2</v>
      </c>
      <c r="C20" s="5"/>
      <c r="D20" s="5"/>
      <c r="E20" s="5"/>
      <c r="F20" s="5"/>
      <c r="G20" s="5"/>
      <c r="H20" s="5"/>
      <c r="I20" s="5">
        <v>600000</v>
      </c>
      <c r="J20" s="5">
        <v>776000</v>
      </c>
      <c r="K20" s="5">
        <v>776000</v>
      </c>
      <c r="L20" s="5">
        <v>162000</v>
      </c>
      <c r="M20" s="5">
        <v>209520</v>
      </c>
      <c r="N20" s="5">
        <v>209520</v>
      </c>
      <c r="O20" s="5">
        <f t="shared" si="0"/>
        <v>762000</v>
      </c>
      <c r="P20" s="5">
        <f t="shared" si="1"/>
        <v>985520</v>
      </c>
      <c r="Q20" s="5">
        <f t="shared" si="2"/>
        <v>985520</v>
      </c>
      <c r="R20" s="194"/>
      <c r="S20" s="194"/>
      <c r="T20" s="194"/>
      <c r="U20" s="194"/>
    </row>
    <row r="21" spans="1:21" ht="31.5">
      <c r="A21" s="7" t="s">
        <v>262</v>
      </c>
      <c r="B21" s="101">
        <v>2</v>
      </c>
      <c r="C21" s="5"/>
      <c r="D21" s="5"/>
      <c r="E21" s="5"/>
      <c r="F21" s="5"/>
      <c r="G21" s="5"/>
      <c r="H21" s="5"/>
      <c r="I21" s="5">
        <v>60000</v>
      </c>
      <c r="J21" s="5">
        <v>60000</v>
      </c>
      <c r="K21" s="5">
        <v>60000</v>
      </c>
      <c r="L21" s="5">
        <v>16200</v>
      </c>
      <c r="M21" s="5">
        <v>16200</v>
      </c>
      <c r="N21" s="5">
        <v>16200</v>
      </c>
      <c r="O21" s="5">
        <f t="shared" si="0"/>
        <v>76200</v>
      </c>
      <c r="P21" s="5">
        <f t="shared" si="1"/>
        <v>76200</v>
      </c>
      <c r="Q21" s="5">
        <f t="shared" si="2"/>
        <v>76200</v>
      </c>
      <c r="R21" s="194"/>
      <c r="S21" s="194"/>
      <c r="T21" s="194"/>
      <c r="U21" s="194"/>
    </row>
    <row r="22" spans="1:21" s="3" customFormat="1" ht="15.75" hidden="1">
      <c r="A22" s="7" t="s">
        <v>263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194"/>
      <c r="S22" s="194"/>
      <c r="T22" s="194"/>
      <c r="U22" s="194"/>
    </row>
    <row r="23" spans="1:21" s="3" customFormat="1" ht="15.75">
      <c r="A23" s="7" t="s">
        <v>264</v>
      </c>
      <c r="B23" s="101">
        <v>2</v>
      </c>
      <c r="C23" s="5"/>
      <c r="D23" s="5"/>
      <c r="E23" s="5"/>
      <c r="F23" s="5"/>
      <c r="G23" s="5"/>
      <c r="H23" s="5"/>
      <c r="I23" s="5">
        <v>5000</v>
      </c>
      <c r="J23" s="5">
        <v>5000</v>
      </c>
      <c r="K23" s="5">
        <v>5000</v>
      </c>
      <c r="L23" s="5">
        <v>1350</v>
      </c>
      <c r="M23" s="5">
        <v>1350</v>
      </c>
      <c r="N23" s="5">
        <v>1350</v>
      </c>
      <c r="O23" s="5">
        <f t="shared" si="0"/>
        <v>6350</v>
      </c>
      <c r="P23" s="5">
        <f t="shared" si="1"/>
        <v>6350</v>
      </c>
      <c r="Q23" s="5">
        <f t="shared" si="2"/>
        <v>6350</v>
      </c>
      <c r="R23" s="194"/>
      <c r="S23" s="194"/>
      <c r="T23" s="194"/>
      <c r="U23" s="194"/>
    </row>
    <row r="24" spans="1:21" ht="15.75">
      <c r="A24" s="7" t="s">
        <v>265</v>
      </c>
      <c r="B24" s="101">
        <v>2</v>
      </c>
      <c r="C24" s="5"/>
      <c r="D24" s="5"/>
      <c r="E24" s="5"/>
      <c r="F24" s="5"/>
      <c r="G24" s="5"/>
      <c r="H24" s="5"/>
      <c r="I24" s="5">
        <v>200000</v>
      </c>
      <c r="J24" s="5">
        <v>200000</v>
      </c>
      <c r="K24" s="5">
        <v>200000</v>
      </c>
      <c r="L24" s="5">
        <v>54000</v>
      </c>
      <c r="M24" s="5">
        <v>54000</v>
      </c>
      <c r="N24" s="5">
        <v>54000</v>
      </c>
      <c r="O24" s="5">
        <f t="shared" si="0"/>
        <v>254000</v>
      </c>
      <c r="P24" s="5">
        <f t="shared" si="1"/>
        <v>254000</v>
      </c>
      <c r="Q24" s="5">
        <f t="shared" si="2"/>
        <v>254000</v>
      </c>
      <c r="R24" s="194"/>
      <c r="S24" s="194"/>
      <c r="T24" s="194"/>
      <c r="U24" s="194"/>
    </row>
    <row r="25" spans="1:21" ht="15.75">
      <c r="A25" s="7" t="s">
        <v>266</v>
      </c>
      <c r="B25" s="101">
        <v>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457480</v>
      </c>
      <c r="J25" s="5">
        <v>457480</v>
      </c>
      <c r="K25" s="5">
        <v>457480</v>
      </c>
      <c r="L25" s="5">
        <v>123520</v>
      </c>
      <c r="M25" s="5">
        <v>123520</v>
      </c>
      <c r="N25" s="5">
        <v>123520</v>
      </c>
      <c r="O25" s="5">
        <f t="shared" si="0"/>
        <v>581000</v>
      </c>
      <c r="P25" s="5">
        <f t="shared" si="1"/>
        <v>581000</v>
      </c>
      <c r="Q25" s="5">
        <f t="shared" si="2"/>
        <v>581000</v>
      </c>
      <c r="R25" s="194"/>
      <c r="S25" s="194"/>
      <c r="T25" s="194"/>
      <c r="U25" s="194"/>
    </row>
    <row r="26" spans="1:21" s="3" customFormat="1" ht="15.75">
      <c r="A26" s="7" t="s">
        <v>521</v>
      </c>
      <c r="B26" s="101">
        <v>2</v>
      </c>
      <c r="C26" s="5"/>
      <c r="D26" s="5"/>
      <c r="E26" s="5"/>
      <c r="F26" s="5"/>
      <c r="G26" s="5"/>
      <c r="H26" s="5"/>
      <c r="I26" s="5">
        <v>12000</v>
      </c>
      <c r="J26" s="5">
        <v>12000</v>
      </c>
      <c r="K26" s="5">
        <v>12000</v>
      </c>
      <c r="L26" s="5"/>
      <c r="M26" s="5"/>
      <c r="N26" s="5"/>
      <c r="O26" s="5">
        <f t="shared" si="0"/>
        <v>12000</v>
      </c>
      <c r="P26" s="5">
        <f t="shared" si="1"/>
        <v>12000</v>
      </c>
      <c r="Q26" s="5">
        <f t="shared" si="2"/>
        <v>12000</v>
      </c>
      <c r="R26" s="194"/>
      <c r="S26" s="194"/>
      <c r="T26" s="194"/>
      <c r="U26" s="194"/>
    </row>
    <row r="27" spans="1:21" s="3" customFormat="1" ht="15.75">
      <c r="A27" s="7" t="s">
        <v>267</v>
      </c>
      <c r="B27" s="101">
        <v>2</v>
      </c>
      <c r="C27" s="5"/>
      <c r="D27" s="5"/>
      <c r="E27" s="5"/>
      <c r="F27" s="5"/>
      <c r="G27" s="5"/>
      <c r="H27" s="5"/>
      <c r="I27" s="5">
        <v>50000</v>
      </c>
      <c r="J27" s="5">
        <v>70000</v>
      </c>
      <c r="K27" s="5">
        <v>70000</v>
      </c>
      <c r="L27" s="5">
        <v>13500</v>
      </c>
      <c r="M27" s="5">
        <v>18900</v>
      </c>
      <c r="N27" s="5">
        <v>18900</v>
      </c>
      <c r="O27" s="5">
        <f t="shared" si="0"/>
        <v>63500</v>
      </c>
      <c r="P27" s="5">
        <f t="shared" si="1"/>
        <v>88900</v>
      </c>
      <c r="Q27" s="5">
        <f t="shared" si="2"/>
        <v>88900</v>
      </c>
      <c r="R27" s="194"/>
      <c r="S27" s="194"/>
      <c r="T27" s="194"/>
      <c r="U27" s="194"/>
    </row>
    <row r="28" spans="1:21" s="3" customFormat="1" ht="15.75" hidden="1">
      <c r="A28" s="7" t="s">
        <v>268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94"/>
      <c r="S28" s="194"/>
      <c r="T28" s="194"/>
      <c r="U28" s="194"/>
    </row>
    <row r="29" spans="1:21" ht="31.5" hidden="1">
      <c r="A29" s="7" t="s">
        <v>269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194"/>
      <c r="S29" s="194"/>
      <c r="T29" s="194"/>
      <c r="U29" s="194"/>
    </row>
    <row r="30" spans="1:21" s="3" customFormat="1" ht="15.75" hidden="1">
      <c r="A30" s="7" t="s">
        <v>270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194"/>
      <c r="S30" s="194"/>
      <c r="T30" s="194"/>
      <c r="U30" s="194"/>
    </row>
    <row r="31" spans="1:21" s="3" customFormat="1" ht="15.75">
      <c r="A31" s="7" t="s">
        <v>271</v>
      </c>
      <c r="B31" s="101">
        <v>2</v>
      </c>
      <c r="C31" s="5"/>
      <c r="D31" s="5"/>
      <c r="E31" s="5"/>
      <c r="F31" s="5"/>
      <c r="G31" s="5"/>
      <c r="H31" s="5"/>
      <c r="I31" s="5">
        <v>5000</v>
      </c>
      <c r="J31" s="5">
        <v>5000</v>
      </c>
      <c r="K31" s="5">
        <v>5000</v>
      </c>
      <c r="L31" s="5"/>
      <c r="M31" s="5"/>
      <c r="N31" s="5"/>
      <c r="O31" s="5">
        <f t="shared" si="0"/>
        <v>5000</v>
      </c>
      <c r="P31" s="5">
        <f t="shared" si="1"/>
        <v>5000</v>
      </c>
      <c r="Q31" s="5">
        <f t="shared" si="2"/>
        <v>5000</v>
      </c>
      <c r="R31" s="194"/>
      <c r="S31" s="194"/>
      <c r="T31" s="194"/>
      <c r="U31" s="194"/>
    </row>
    <row r="32" spans="1:21" s="3" customFormat="1" ht="15.75" hidden="1">
      <c r="A32" s="7" t="s">
        <v>272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94"/>
      <c r="S32" s="194"/>
      <c r="T32" s="194"/>
      <c r="U32" s="194"/>
    </row>
    <row r="33" spans="1:21" s="3" customFormat="1" ht="31.5" hidden="1">
      <c r="A33" s="7" t="s">
        <v>273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94"/>
      <c r="S33" s="194"/>
      <c r="T33" s="194"/>
      <c r="U33" s="194"/>
    </row>
    <row r="34" spans="1:21" s="3" customFormat="1" ht="31.5" hidden="1">
      <c r="A34" s="7" t="s">
        <v>274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194"/>
      <c r="S34" s="194"/>
      <c r="T34" s="194"/>
      <c r="U34" s="194"/>
    </row>
    <row r="35" spans="1:21" s="3" customFormat="1" ht="15.75" hidden="1">
      <c r="A35" s="7" t="s">
        <v>507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194"/>
      <c r="S35" s="194"/>
      <c r="T35" s="194"/>
      <c r="U35" s="194"/>
    </row>
    <row r="36" spans="1:21" s="3" customFormat="1" ht="15.75" hidden="1">
      <c r="A36" s="7" t="s">
        <v>275</v>
      </c>
      <c r="B36" s="101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194"/>
      <c r="S36" s="194"/>
      <c r="T36" s="194"/>
      <c r="U36" s="194"/>
    </row>
    <row r="37" spans="1:21" s="3" customFormat="1" ht="15.75">
      <c r="A37" s="7" t="s">
        <v>276</v>
      </c>
      <c r="B37" s="101">
        <v>2</v>
      </c>
      <c r="C37" s="5">
        <v>199500</v>
      </c>
      <c r="D37" s="5">
        <v>199500</v>
      </c>
      <c r="E37" s="5">
        <v>199500</v>
      </c>
      <c r="F37" s="5">
        <v>53865</v>
      </c>
      <c r="G37" s="5">
        <v>53865</v>
      </c>
      <c r="H37" s="5">
        <v>53865</v>
      </c>
      <c r="I37" s="5">
        <v>150000</v>
      </c>
      <c r="J37" s="5">
        <v>150000</v>
      </c>
      <c r="K37" s="5">
        <v>150000</v>
      </c>
      <c r="L37" s="5">
        <v>40500</v>
      </c>
      <c r="M37" s="5">
        <v>40500</v>
      </c>
      <c r="N37" s="5">
        <v>40500</v>
      </c>
      <c r="O37" s="5">
        <f t="shared" si="0"/>
        <v>443865</v>
      </c>
      <c r="P37" s="5">
        <f t="shared" si="1"/>
        <v>443865</v>
      </c>
      <c r="Q37" s="5">
        <f t="shared" si="2"/>
        <v>443865</v>
      </c>
      <c r="R37" s="194"/>
      <c r="S37" s="194"/>
      <c r="T37" s="194"/>
      <c r="U37" s="194"/>
    </row>
    <row r="38" spans="1:21" s="3" customFormat="1" ht="31.5">
      <c r="A38" s="7" t="s">
        <v>277</v>
      </c>
      <c r="B38" s="101">
        <v>2</v>
      </c>
      <c r="C38" s="5">
        <v>50000</v>
      </c>
      <c r="D38" s="5">
        <v>50000</v>
      </c>
      <c r="E38" s="5">
        <v>50000</v>
      </c>
      <c r="F38" s="5">
        <v>13500</v>
      </c>
      <c r="G38" s="5">
        <v>13500</v>
      </c>
      <c r="H38" s="5">
        <v>13500</v>
      </c>
      <c r="I38" s="5">
        <v>500000</v>
      </c>
      <c r="J38" s="5">
        <v>500000</v>
      </c>
      <c r="K38" s="5">
        <v>500000</v>
      </c>
      <c r="L38" s="5">
        <v>135000</v>
      </c>
      <c r="M38" s="5">
        <v>135000</v>
      </c>
      <c r="N38" s="5">
        <v>135000</v>
      </c>
      <c r="O38" s="5">
        <f t="shared" si="0"/>
        <v>698500</v>
      </c>
      <c r="P38" s="5">
        <f t="shared" si="1"/>
        <v>698500</v>
      </c>
      <c r="Q38" s="5">
        <f t="shared" si="2"/>
        <v>698500</v>
      </c>
      <c r="R38" s="194"/>
      <c r="S38" s="194"/>
      <c r="T38" s="194"/>
      <c r="U38" s="194"/>
    </row>
    <row r="39" spans="1:21" s="3" customFormat="1" ht="15.75">
      <c r="A39" s="7" t="s">
        <v>540</v>
      </c>
      <c r="B39" s="101">
        <v>2</v>
      </c>
      <c r="C39" s="5">
        <v>400000</v>
      </c>
      <c r="D39" s="5">
        <v>400000</v>
      </c>
      <c r="E39" s="5">
        <v>400000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400000</v>
      </c>
      <c r="P39" s="5">
        <f t="shared" si="1"/>
        <v>400000</v>
      </c>
      <c r="Q39" s="5">
        <f t="shared" si="2"/>
        <v>400000</v>
      </c>
      <c r="R39" s="194"/>
      <c r="S39" s="194"/>
      <c r="T39" s="194"/>
      <c r="U39" s="194"/>
    </row>
    <row r="40" spans="1:21" ht="15.75" hidden="1">
      <c r="A40" s="7" t="s">
        <v>498</v>
      </c>
      <c r="B40" s="101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  <c r="R40" s="194"/>
      <c r="S40" s="194"/>
      <c r="T40" s="194"/>
      <c r="U40" s="194"/>
    </row>
    <row r="41" spans="1:21" s="3" customFormat="1" ht="15.75">
      <c r="A41" s="7" t="s">
        <v>278</v>
      </c>
      <c r="B41" s="101">
        <v>2</v>
      </c>
      <c r="C41" s="5"/>
      <c r="D41" s="5"/>
      <c r="E41" s="5"/>
      <c r="F41" s="5"/>
      <c r="G41" s="5"/>
      <c r="H41" s="5"/>
      <c r="I41" s="5">
        <v>124512</v>
      </c>
      <c r="J41" s="5">
        <v>187512</v>
      </c>
      <c r="K41" s="5">
        <v>204392</v>
      </c>
      <c r="L41" s="5">
        <v>33618</v>
      </c>
      <c r="M41" s="5">
        <v>50618</v>
      </c>
      <c r="N41" s="5">
        <v>55188</v>
      </c>
      <c r="O41" s="5">
        <f t="shared" si="0"/>
        <v>158130</v>
      </c>
      <c r="P41" s="5">
        <f t="shared" si="1"/>
        <v>238130</v>
      </c>
      <c r="Q41" s="5">
        <f t="shared" si="2"/>
        <v>259580</v>
      </c>
      <c r="R41" s="194"/>
      <c r="S41" s="194"/>
      <c r="T41" s="194"/>
      <c r="U41" s="194"/>
    </row>
    <row r="42" spans="1:21" s="3" customFormat="1" ht="15.75">
      <c r="A42" s="7" t="s">
        <v>158</v>
      </c>
      <c r="B42" s="101"/>
      <c r="C42" s="5"/>
      <c r="D42" s="5"/>
      <c r="E42" s="5"/>
      <c r="F42" s="5"/>
      <c r="G42" s="5"/>
      <c r="H42" s="5"/>
      <c r="I42" s="5">
        <f>SUM(I43:I45)</f>
        <v>1057184</v>
      </c>
      <c r="J42" s="5">
        <f>SUM(J43:J45)</f>
        <v>1127104</v>
      </c>
      <c r="K42" s="5">
        <f>SUM(K43:K45)</f>
        <v>1131674</v>
      </c>
      <c r="L42" s="5"/>
      <c r="M42" s="5"/>
      <c r="N42" s="5"/>
      <c r="O42" s="5">
        <f t="shared" si="0"/>
        <v>1057184</v>
      </c>
      <c r="P42" s="5">
        <f t="shared" si="1"/>
        <v>1127104</v>
      </c>
      <c r="Q42" s="5">
        <f t="shared" si="2"/>
        <v>1131674</v>
      </c>
      <c r="R42" s="194"/>
      <c r="S42" s="194"/>
      <c r="T42" s="194"/>
      <c r="U42" s="194"/>
    </row>
    <row r="43" spans="1:21" s="3" customFormat="1" ht="15.75">
      <c r="A43" s="89" t="s">
        <v>408</v>
      </c>
      <c r="B43" s="101">
        <v>1</v>
      </c>
      <c r="C43" s="5"/>
      <c r="D43" s="5"/>
      <c r="E43" s="5"/>
      <c r="F43" s="5"/>
      <c r="G43" s="5"/>
      <c r="H43" s="5"/>
      <c r="I43" s="5">
        <f>SUMIF($B$6:$B$42,"1",L$6:L$42)</f>
        <v>0</v>
      </c>
      <c r="J43" s="5">
        <f>SUMIF($B$6:$B$42,"1",M$6:M$42)</f>
        <v>0</v>
      </c>
      <c r="K43" s="5">
        <f>SUMIF($B$6:$B$42,"1",N$6:N$42)</f>
        <v>0</v>
      </c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194"/>
      <c r="S43" s="194"/>
      <c r="T43" s="194"/>
      <c r="U43" s="194"/>
    </row>
    <row r="44" spans="1:21" s="3" customFormat="1" ht="15.75">
      <c r="A44" s="89" t="s">
        <v>245</v>
      </c>
      <c r="B44" s="101">
        <v>2</v>
      </c>
      <c r="C44" s="5"/>
      <c r="D44" s="5"/>
      <c r="E44" s="5"/>
      <c r="F44" s="5"/>
      <c r="G44" s="5"/>
      <c r="H44" s="5"/>
      <c r="I44" s="5">
        <f>SUMIF($B$6:$B$42,"2",L$6:L$42)</f>
        <v>1057184</v>
      </c>
      <c r="J44" s="5">
        <f>SUMIF($B$6:$B$42,"2",M$6:M$42)</f>
        <v>1127104</v>
      </c>
      <c r="K44" s="5">
        <f>SUMIF($B$6:$B$42,"2",N$6:N$42)</f>
        <v>1131674</v>
      </c>
      <c r="L44" s="5"/>
      <c r="M44" s="5"/>
      <c r="N44" s="5"/>
      <c r="O44" s="5">
        <f t="shared" si="0"/>
        <v>1057184</v>
      </c>
      <c r="P44" s="5">
        <f t="shared" si="1"/>
        <v>1127104</v>
      </c>
      <c r="Q44" s="5">
        <f t="shared" si="2"/>
        <v>1131674</v>
      </c>
      <c r="R44" s="194"/>
      <c r="S44" s="194"/>
      <c r="T44" s="194"/>
      <c r="U44" s="194"/>
    </row>
    <row r="45" spans="1:21" s="3" customFormat="1" ht="15.75">
      <c r="A45" s="89" t="s">
        <v>137</v>
      </c>
      <c r="B45" s="101">
        <v>3</v>
      </c>
      <c r="C45" s="5"/>
      <c r="D45" s="5"/>
      <c r="E45" s="5"/>
      <c r="F45" s="5"/>
      <c r="G45" s="5"/>
      <c r="H45" s="5"/>
      <c r="I45" s="5">
        <f>SUMIF($B$6:$B$42,"3",L$6:L$42)</f>
        <v>0</v>
      </c>
      <c r="J45" s="5">
        <f>SUMIF($B$6:$B$42,"3",M$6:M$42)</f>
        <v>0</v>
      </c>
      <c r="K45" s="5">
        <f>SUMIF($B$6:$B$42,"3",N$6:N$42)</f>
        <v>0</v>
      </c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  <c r="R45" s="194"/>
      <c r="S45" s="194"/>
      <c r="T45" s="194"/>
      <c r="U45" s="194"/>
    </row>
    <row r="46" spans="1:21" s="3" customFormat="1" ht="15.75">
      <c r="A46" s="8" t="s">
        <v>417</v>
      </c>
      <c r="B46" s="101"/>
      <c r="C46" s="14">
        <f aca="true" t="shared" si="3" ref="C46:L46">SUM(C47:C49)</f>
        <v>5145936</v>
      </c>
      <c r="D46" s="14">
        <f t="shared" si="3"/>
        <v>5145936</v>
      </c>
      <c r="E46" s="14">
        <f>SUM(E47:E49)</f>
        <v>5145936</v>
      </c>
      <c r="F46" s="14">
        <f t="shared" si="3"/>
        <v>1015080</v>
      </c>
      <c r="G46" s="14">
        <f t="shared" si="3"/>
        <v>1015080</v>
      </c>
      <c r="H46" s="14">
        <f>SUM(H47:H49)</f>
        <v>1015080</v>
      </c>
      <c r="I46" s="14">
        <f t="shared" si="3"/>
        <v>5189680</v>
      </c>
      <c r="J46" s="14">
        <f>SUM(J47:J49)</f>
        <v>5518600</v>
      </c>
      <c r="K46" s="14">
        <f>SUM(K47:K49)</f>
        <v>5540050</v>
      </c>
      <c r="L46" s="14">
        <f t="shared" si="3"/>
        <v>0</v>
      </c>
      <c r="M46" s="14">
        <f>SUM(M47:M49)</f>
        <v>0</v>
      </c>
      <c r="N46" s="14">
        <f>SUM(N47:N49)</f>
        <v>0</v>
      </c>
      <c r="O46" s="14">
        <f t="shared" si="0"/>
        <v>11350696</v>
      </c>
      <c r="P46" s="14">
        <f t="shared" si="1"/>
        <v>11679616</v>
      </c>
      <c r="Q46" s="14">
        <f t="shared" si="2"/>
        <v>11701066</v>
      </c>
      <c r="R46" s="194"/>
      <c r="S46" s="194"/>
      <c r="T46" s="194"/>
      <c r="U46" s="194"/>
    </row>
    <row r="47" spans="1:21" s="3" customFormat="1" ht="15.75">
      <c r="A47" s="89" t="s">
        <v>408</v>
      </c>
      <c r="B47" s="101">
        <v>1</v>
      </c>
      <c r="C47" s="84">
        <f aca="true" t="shared" si="4" ref="C47:K47">SUMIF($B$6:$B$46,"1",C$6:C$46)</f>
        <v>0</v>
      </c>
      <c r="D47" s="84">
        <f t="shared" si="4"/>
        <v>0</v>
      </c>
      <c r="E47" s="84">
        <f t="shared" si="4"/>
        <v>0</v>
      </c>
      <c r="F47" s="84">
        <f t="shared" si="4"/>
        <v>0</v>
      </c>
      <c r="G47" s="84">
        <f t="shared" si="4"/>
        <v>0</v>
      </c>
      <c r="H47" s="84">
        <f t="shared" si="4"/>
        <v>0</v>
      </c>
      <c r="I47" s="84">
        <f t="shared" si="4"/>
        <v>0</v>
      </c>
      <c r="J47" s="84">
        <f t="shared" si="4"/>
        <v>0</v>
      </c>
      <c r="K47" s="84">
        <f t="shared" si="4"/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  <c r="R47" s="194"/>
      <c r="S47" s="194"/>
      <c r="T47" s="194"/>
      <c r="U47" s="194"/>
    </row>
    <row r="48" spans="1:21" s="3" customFormat="1" ht="15.75">
      <c r="A48" s="89" t="s">
        <v>245</v>
      </c>
      <c r="B48" s="101">
        <v>2</v>
      </c>
      <c r="C48" s="84">
        <f aca="true" t="shared" si="5" ref="C48:K48">SUMIF($B$6:$B$46,"2",C$6:C$46)</f>
        <v>4579936</v>
      </c>
      <c r="D48" s="84">
        <f t="shared" si="5"/>
        <v>4579936</v>
      </c>
      <c r="E48" s="84">
        <f t="shared" si="5"/>
        <v>4579936</v>
      </c>
      <c r="F48" s="84">
        <f t="shared" si="5"/>
        <v>850175</v>
      </c>
      <c r="G48" s="84">
        <f t="shared" si="5"/>
        <v>850175</v>
      </c>
      <c r="H48" s="84">
        <f t="shared" si="5"/>
        <v>850175</v>
      </c>
      <c r="I48" s="84">
        <f t="shared" si="5"/>
        <v>5189680</v>
      </c>
      <c r="J48" s="84">
        <f t="shared" si="5"/>
        <v>5518600</v>
      </c>
      <c r="K48" s="84">
        <f t="shared" si="5"/>
        <v>5540050</v>
      </c>
      <c r="L48" s="5"/>
      <c r="M48" s="5"/>
      <c r="N48" s="5"/>
      <c r="O48" s="5">
        <f t="shared" si="0"/>
        <v>10619791</v>
      </c>
      <c r="P48" s="5">
        <f t="shared" si="1"/>
        <v>10948711</v>
      </c>
      <c r="Q48" s="5">
        <f t="shared" si="2"/>
        <v>10970161</v>
      </c>
      <c r="R48" s="194"/>
      <c r="S48" s="194"/>
      <c r="T48" s="194"/>
      <c r="U48" s="194"/>
    </row>
    <row r="49" spans="1:21" s="3" customFormat="1" ht="15.75">
      <c r="A49" s="89" t="s">
        <v>137</v>
      </c>
      <c r="B49" s="101">
        <v>3</v>
      </c>
      <c r="C49" s="84">
        <f aca="true" t="shared" si="6" ref="C49:K49">SUMIF($B$6:$B$46,"3",C$6:C$46)</f>
        <v>566000</v>
      </c>
      <c r="D49" s="84">
        <f t="shared" si="6"/>
        <v>566000</v>
      </c>
      <c r="E49" s="84">
        <f t="shared" si="6"/>
        <v>566000</v>
      </c>
      <c r="F49" s="84">
        <f t="shared" si="6"/>
        <v>164905</v>
      </c>
      <c r="G49" s="84">
        <f t="shared" si="6"/>
        <v>164905</v>
      </c>
      <c r="H49" s="84">
        <f t="shared" si="6"/>
        <v>164905</v>
      </c>
      <c r="I49" s="84">
        <f t="shared" si="6"/>
        <v>0</v>
      </c>
      <c r="J49" s="84">
        <f t="shared" si="6"/>
        <v>0</v>
      </c>
      <c r="K49" s="84">
        <f t="shared" si="6"/>
        <v>0</v>
      </c>
      <c r="L49" s="5"/>
      <c r="M49" s="5"/>
      <c r="N49" s="5"/>
      <c r="O49" s="5">
        <f t="shared" si="0"/>
        <v>730905</v>
      </c>
      <c r="P49" s="5">
        <f t="shared" si="1"/>
        <v>730905</v>
      </c>
      <c r="Q49" s="5">
        <f t="shared" si="2"/>
        <v>730905</v>
      </c>
      <c r="R49" s="194"/>
      <c r="S49" s="194"/>
      <c r="T49" s="194"/>
      <c r="U49" s="194"/>
    </row>
  </sheetData>
  <sheetProtection/>
  <mergeCells count="9">
    <mergeCell ref="F4:H4"/>
    <mergeCell ref="I4:K4"/>
    <mergeCell ref="L4:N4"/>
    <mergeCell ref="A1:O1"/>
    <mergeCell ref="A2:O2"/>
    <mergeCell ref="A4:A5"/>
    <mergeCell ref="B4:B5"/>
    <mergeCell ref="C4:E4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74" r:id="rId1"/>
  <headerFoot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97" t="s">
        <v>551</v>
      </c>
      <c r="B1" s="297"/>
      <c r="C1" s="297"/>
      <c r="D1" s="297"/>
      <c r="E1" s="297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298" t="s">
        <v>548</v>
      </c>
      <c r="B3" s="298"/>
      <c r="C3" s="298"/>
      <c r="D3" s="298"/>
      <c r="E3" s="298"/>
    </row>
    <row r="4" spans="1:5" s="25" customFormat="1" ht="14.25" customHeight="1">
      <c r="A4" s="26"/>
      <c r="B4" s="26"/>
      <c r="C4" s="26"/>
      <c r="D4" s="26"/>
      <c r="E4" s="127" t="s">
        <v>514</v>
      </c>
    </row>
    <row r="5" spans="1:6" s="29" customFormat="1" ht="21.75" customHeight="1">
      <c r="A5" s="118" t="s">
        <v>9</v>
      </c>
      <c r="B5" s="27" t="s">
        <v>389</v>
      </c>
      <c r="C5" s="27" t="s">
        <v>414</v>
      </c>
      <c r="D5" s="27" t="s">
        <v>504</v>
      </c>
      <c r="E5" s="27" t="s">
        <v>5</v>
      </c>
      <c r="F5" s="28"/>
    </row>
    <row r="6" spans="1:5" ht="15">
      <c r="A6" s="30" t="s">
        <v>412</v>
      </c>
      <c r="B6" s="31">
        <v>240000</v>
      </c>
      <c r="C6" s="31">
        <v>150000</v>
      </c>
      <c r="D6" s="31">
        <v>155000</v>
      </c>
      <c r="E6" s="31">
        <f aca="true" t="shared" si="0" ref="E6:E21">SUM(B6:D6)</f>
        <v>545000</v>
      </c>
    </row>
    <row r="7" spans="1:5" ht="15">
      <c r="A7" s="30" t="s">
        <v>410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39000</v>
      </c>
      <c r="C8" s="31">
        <v>13000</v>
      </c>
      <c r="D8" s="31">
        <v>6000</v>
      </c>
      <c r="E8" s="31">
        <f t="shared" si="0"/>
        <v>58000</v>
      </c>
    </row>
    <row r="9" spans="1:5" ht="32.25" customHeight="1">
      <c r="A9" s="33" t="s">
        <v>32</v>
      </c>
      <c r="B9" s="31">
        <v>39000</v>
      </c>
      <c r="C9" s="31">
        <v>52000</v>
      </c>
      <c r="D9" s="31">
        <v>47000</v>
      </c>
      <c r="E9" s="31">
        <f t="shared" si="0"/>
        <v>138000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411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318000</v>
      </c>
      <c r="C13" s="35">
        <f>SUM(C6:C12)</f>
        <v>215000</v>
      </c>
      <c r="D13" s="35">
        <f>SUM(D6:D12)</f>
        <v>208000</v>
      </c>
      <c r="E13" s="35">
        <f>SUM(E6:E12)</f>
        <v>741000</v>
      </c>
    </row>
    <row r="14" spans="1:5" ht="15">
      <c r="A14" s="34" t="s">
        <v>48</v>
      </c>
      <c r="B14" s="35">
        <f>ROUNDDOWN(B13*0.5,0)</f>
        <v>159000</v>
      </c>
      <c r="C14" s="35">
        <f>ROUNDDOWN(C13*0.5,0)</f>
        <v>107500</v>
      </c>
      <c r="D14" s="35">
        <f>ROUNDDOWN(D13*0.5,0)</f>
        <v>104000</v>
      </c>
      <c r="E14" s="35">
        <f t="shared" si="0"/>
        <v>370500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159000</v>
      </c>
      <c r="C23" s="35">
        <f>C14-C22</f>
        <v>107500</v>
      </c>
      <c r="D23" s="35">
        <f>D14-D22</f>
        <v>104000</v>
      </c>
      <c r="E23" s="35">
        <f>E14-E22</f>
        <v>370500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299" t="s">
        <v>400</v>
      </c>
      <c r="B26" s="299"/>
      <c r="C26" s="299"/>
      <c r="D26" s="299"/>
      <c r="E26" s="299"/>
    </row>
    <row r="27" ht="18.75" customHeight="1"/>
    <row r="28" ht="15">
      <c r="A28" s="100" t="s">
        <v>505</v>
      </c>
    </row>
    <row r="29" spans="1:3" ht="15">
      <c r="A29" s="39" t="s">
        <v>549</v>
      </c>
      <c r="C29" s="65"/>
    </row>
    <row r="30" ht="15">
      <c r="C30" s="65"/>
    </row>
    <row r="31" spans="1:4" ht="15">
      <c r="A31" s="65" t="s">
        <v>403</v>
      </c>
      <c r="B31" s="28"/>
      <c r="D31" s="65" t="s">
        <v>550</v>
      </c>
    </row>
    <row r="32" spans="1:4" ht="15">
      <c r="A32" s="65" t="s">
        <v>404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16" sqref="K16"/>
    </sheetView>
  </sheetViews>
  <sheetFormatPr defaultColWidth="9.140625" defaultRowHeight="15"/>
  <cols>
    <col min="2" max="2" width="6.8515625" style="0" customWidth="1"/>
    <col min="4" max="4" width="7.57421875" style="0" customWidth="1"/>
    <col min="5" max="5" width="10.7109375" style="0" bestFit="1" customWidth="1"/>
    <col min="9" max="9" width="10.8515625" style="0" customWidth="1"/>
  </cols>
  <sheetData>
    <row r="1" spans="1:11" s="166" customFormat="1" ht="40.5" customHeight="1">
      <c r="A1" s="256" t="s">
        <v>652</v>
      </c>
      <c r="B1" s="256"/>
      <c r="C1" s="256"/>
      <c r="D1" s="256"/>
      <c r="E1" s="256"/>
      <c r="F1" s="256"/>
      <c r="G1" s="256"/>
      <c r="H1" s="256"/>
      <c r="I1" s="256"/>
      <c r="J1" s="238"/>
      <c r="K1" s="245"/>
    </row>
    <row r="2" spans="1:11" s="166" customFormat="1" ht="18.75">
      <c r="A2" s="257" t="s">
        <v>587</v>
      </c>
      <c r="B2" s="257"/>
      <c r="C2" s="257"/>
      <c r="D2" s="257"/>
      <c r="E2" s="257"/>
      <c r="F2" s="257"/>
      <c r="G2" s="257"/>
      <c r="H2" s="257"/>
      <c r="I2" s="257"/>
      <c r="J2" s="237"/>
      <c r="K2" s="245"/>
    </row>
    <row r="3" spans="1:11" s="247" customFormat="1" ht="18.75" customHeight="1">
      <c r="A3" s="246" t="s">
        <v>555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s="210" customFormat="1" ht="18.75" customHeight="1">
      <c r="A4" s="173" t="s">
        <v>653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s="210" customFormat="1" ht="18.75" customHeight="1">
      <c r="A5" s="156" t="s">
        <v>654</v>
      </c>
      <c r="B5" s="156"/>
      <c r="C5" s="156"/>
      <c r="D5" s="156"/>
      <c r="E5" s="156"/>
      <c r="F5" s="156"/>
      <c r="G5" s="156"/>
      <c r="H5" s="156"/>
      <c r="I5" s="145">
        <v>132000</v>
      </c>
      <c r="J5" s="173"/>
      <c r="K5" s="173"/>
    </row>
    <row r="6" spans="1:10" s="210" customFormat="1" ht="18.75">
      <c r="A6" s="207" t="s">
        <v>655</v>
      </c>
      <c r="B6" s="207"/>
      <c r="C6" s="207"/>
      <c r="D6" s="207"/>
      <c r="E6" s="207"/>
      <c r="F6" s="207"/>
      <c r="G6" s="207"/>
      <c r="H6" s="207"/>
      <c r="I6" s="229"/>
      <c r="J6" s="230"/>
    </row>
    <row r="7" spans="1:10" s="210" customFormat="1" ht="18.75">
      <c r="A7" s="244" t="s">
        <v>656</v>
      </c>
      <c r="C7" s="244"/>
      <c r="D7" s="244"/>
      <c r="E7" s="244"/>
      <c r="F7" s="244"/>
      <c r="G7" s="244"/>
      <c r="H7" s="244"/>
      <c r="I7" s="209"/>
      <c r="J7" s="208"/>
    </row>
    <row r="8" spans="1:10" s="210" customFormat="1" ht="18.75">
      <c r="A8" s="243" t="s">
        <v>657</v>
      </c>
      <c r="B8" s="249"/>
      <c r="C8" s="243"/>
      <c r="D8" s="243"/>
      <c r="E8" s="243"/>
      <c r="F8" s="243"/>
      <c r="G8" s="243"/>
      <c r="H8" s="243"/>
      <c r="I8" s="250">
        <v>-168</v>
      </c>
      <c r="J8" s="208"/>
    </row>
    <row r="9" spans="1:10" s="210" customFormat="1" ht="18.75">
      <c r="A9" s="244" t="s">
        <v>658</v>
      </c>
      <c r="B9" s="251"/>
      <c r="C9" s="244"/>
      <c r="D9" s="244"/>
      <c r="E9" s="244"/>
      <c r="F9" s="244"/>
      <c r="G9" s="244"/>
      <c r="H9" s="244"/>
      <c r="I9" s="252"/>
      <c r="J9" s="208"/>
    </row>
    <row r="10" spans="1:10" s="210" customFormat="1" ht="18.75">
      <c r="A10" s="243" t="s">
        <v>659</v>
      </c>
      <c r="B10" s="249"/>
      <c r="C10" s="243"/>
      <c r="D10" s="243"/>
      <c r="E10" s="243"/>
      <c r="F10" s="243"/>
      <c r="G10" s="243"/>
      <c r="H10" s="243"/>
      <c r="I10" s="145">
        <v>66010</v>
      </c>
      <c r="J10" s="208"/>
    </row>
    <row r="11" spans="1:11" ht="18.75" customHeight="1">
      <c r="A11" s="173" t="s">
        <v>647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ht="18.75" customHeight="1">
      <c r="A12" s="156" t="s">
        <v>648</v>
      </c>
      <c r="B12" s="156"/>
      <c r="C12" s="156"/>
      <c r="D12" s="156"/>
      <c r="E12" s="156"/>
      <c r="F12" s="156"/>
      <c r="G12" s="156"/>
      <c r="H12" s="156"/>
      <c r="I12" s="145">
        <v>418261</v>
      </c>
      <c r="J12" s="173"/>
      <c r="K12" s="173"/>
    </row>
    <row r="13" spans="1:11" s="247" customFormat="1" ht="18.75" customHeight="1">
      <c r="A13" s="246" t="s">
        <v>615</v>
      </c>
      <c r="B13" s="246"/>
      <c r="C13" s="246"/>
      <c r="D13" s="246"/>
      <c r="E13" s="246"/>
      <c r="F13" s="246"/>
      <c r="G13" s="246"/>
      <c r="H13" s="246"/>
      <c r="I13" s="248">
        <f>SUM(I4:I12)</f>
        <v>616103</v>
      </c>
      <c r="J13" s="246"/>
      <c r="K13" s="246"/>
    </row>
    <row r="14" spans="1:11" ht="18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s="247" customFormat="1" ht="18.75" customHeight="1">
      <c r="A15" s="246" t="s">
        <v>558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</row>
    <row r="16" spans="1:11" s="210" customFormat="1" ht="18.75" customHeight="1">
      <c r="A16" s="173" t="s">
        <v>649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s="210" customFormat="1" ht="18.75" customHeight="1">
      <c r="A17" s="156" t="s">
        <v>650</v>
      </c>
      <c r="B17" s="156"/>
      <c r="C17" s="156"/>
      <c r="D17" s="156"/>
      <c r="E17" s="156"/>
      <c r="F17" s="156"/>
      <c r="G17" s="156"/>
      <c r="H17" s="156"/>
      <c r="I17" s="145">
        <v>418261</v>
      </c>
      <c r="J17" s="173"/>
      <c r="K17" s="173"/>
    </row>
    <row r="18" spans="1:11" s="210" customFormat="1" ht="18.75" customHeight="1">
      <c r="A18" s="254" t="s">
        <v>623</v>
      </c>
      <c r="B18" s="254"/>
      <c r="C18" s="254"/>
      <c r="D18" s="254"/>
      <c r="E18" s="254"/>
      <c r="F18" s="254"/>
      <c r="G18" s="254"/>
      <c r="H18" s="254"/>
      <c r="I18" s="254"/>
      <c r="J18" s="173"/>
      <c r="K18" s="173"/>
    </row>
    <row r="19" spans="1:11" s="210" customFormat="1" ht="18.75" customHeight="1">
      <c r="A19" s="243" t="s">
        <v>660</v>
      </c>
      <c r="B19" s="156"/>
      <c r="C19" s="156"/>
      <c r="D19" s="156"/>
      <c r="E19" s="156"/>
      <c r="F19" s="156"/>
      <c r="G19" s="156"/>
      <c r="H19" s="156"/>
      <c r="I19" s="145">
        <v>2100</v>
      </c>
      <c r="J19" s="173"/>
      <c r="K19" s="173"/>
    </row>
    <row r="20" spans="1:11" s="210" customFormat="1" ht="18.75" customHeight="1">
      <c r="A20" s="244" t="s">
        <v>617</v>
      </c>
      <c r="B20" s="173"/>
      <c r="C20" s="173"/>
      <c r="D20" s="173"/>
      <c r="E20" s="173"/>
      <c r="F20" s="173"/>
      <c r="G20" s="173"/>
      <c r="H20" s="173"/>
      <c r="I20" s="142"/>
      <c r="J20" s="173"/>
      <c r="K20" s="173"/>
    </row>
    <row r="21" spans="1:11" s="210" customFormat="1" ht="18.75" customHeight="1">
      <c r="A21" s="243" t="s">
        <v>666</v>
      </c>
      <c r="B21" s="156"/>
      <c r="C21" s="156"/>
      <c r="D21" s="156"/>
      <c r="E21" s="156"/>
      <c r="F21" s="156"/>
      <c r="G21" s="156"/>
      <c r="H21" s="156"/>
      <c r="I21" s="145">
        <v>16880</v>
      </c>
      <c r="J21" s="173"/>
      <c r="K21" s="173"/>
    </row>
    <row r="22" spans="1:11" s="210" customFormat="1" ht="18.75" customHeight="1">
      <c r="A22" s="231" t="s">
        <v>667</v>
      </c>
      <c r="B22" s="161"/>
      <c r="C22" s="161"/>
      <c r="D22" s="161"/>
      <c r="E22" s="161"/>
      <c r="F22" s="161"/>
      <c r="G22" s="161"/>
      <c r="H22" s="161"/>
      <c r="I22" s="177">
        <v>4570</v>
      </c>
      <c r="J22" s="173"/>
      <c r="K22" s="173"/>
    </row>
    <row r="23" spans="1:11" s="210" customFormat="1" ht="18.75" customHeight="1">
      <c r="A23" s="231" t="s">
        <v>583</v>
      </c>
      <c r="B23" s="161"/>
      <c r="C23" s="161"/>
      <c r="D23" s="161"/>
      <c r="E23" s="161"/>
      <c r="F23" s="161"/>
      <c r="G23" s="161"/>
      <c r="H23" s="161"/>
      <c r="I23" s="177">
        <v>174292</v>
      </c>
      <c r="J23" s="173"/>
      <c r="K23" s="173"/>
    </row>
    <row r="24" spans="1:11" s="247" customFormat="1" ht="18.75" customHeight="1">
      <c r="A24" s="246" t="s">
        <v>615</v>
      </c>
      <c r="B24" s="246"/>
      <c r="C24" s="246"/>
      <c r="D24" s="246"/>
      <c r="E24" s="246"/>
      <c r="F24" s="246"/>
      <c r="G24" s="246"/>
      <c r="H24" s="246"/>
      <c r="I24" s="248">
        <f>SUM(I17:I23)</f>
        <v>616103</v>
      </c>
      <c r="J24" s="246"/>
      <c r="K24" s="246"/>
    </row>
    <row r="25" spans="1:11" ht="18.7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6" spans="1:9" ht="18.75">
      <c r="A26" s="139" t="s">
        <v>560</v>
      </c>
      <c r="B26" s="139"/>
      <c r="C26" s="139"/>
      <c r="D26" s="139"/>
      <c r="E26" s="140"/>
      <c r="F26" s="139"/>
      <c r="G26" s="139"/>
      <c r="H26" s="139"/>
      <c r="I26" s="140"/>
    </row>
    <row r="27" spans="1:9" ht="19.5">
      <c r="A27" s="148" t="s">
        <v>561</v>
      </c>
      <c r="B27" s="148"/>
      <c r="C27" s="148"/>
      <c r="D27" s="148"/>
      <c r="E27" s="149"/>
      <c r="F27" s="148" t="s">
        <v>562</v>
      </c>
      <c r="G27" s="148"/>
      <c r="H27" s="148"/>
      <c r="I27" s="149"/>
    </row>
    <row r="28" spans="1:9" ht="19.5">
      <c r="A28" s="150" t="s">
        <v>558</v>
      </c>
      <c r="B28" s="148"/>
      <c r="C28" s="148"/>
      <c r="D28" s="148"/>
      <c r="E28" s="151"/>
      <c r="F28" s="141"/>
      <c r="G28" s="141"/>
      <c r="H28" s="141"/>
      <c r="I28" s="152"/>
    </row>
    <row r="29" spans="1:9" ht="19.5" hidden="1">
      <c r="A29" s="141" t="s">
        <v>563</v>
      </c>
      <c r="B29" s="141"/>
      <c r="C29" s="141"/>
      <c r="D29" s="141"/>
      <c r="E29" s="142"/>
      <c r="F29" s="153" t="s">
        <v>564</v>
      </c>
      <c r="G29" s="154"/>
      <c r="H29" s="155"/>
      <c r="I29" s="142"/>
    </row>
    <row r="30" spans="1:11" ht="18.75" customHeight="1" hidden="1">
      <c r="A30" s="137"/>
      <c r="B30" s="144" t="s">
        <v>565</v>
      </c>
      <c r="C30" s="156"/>
      <c r="D30" s="156"/>
      <c r="E30" s="157">
        <v>75203</v>
      </c>
      <c r="F30" s="258" t="s">
        <v>566</v>
      </c>
      <c r="G30" s="258"/>
      <c r="H30" s="258"/>
      <c r="I30" s="142">
        <v>12100</v>
      </c>
      <c r="K30" s="159"/>
    </row>
    <row r="31" spans="1:9" ht="18.75" customHeight="1" hidden="1">
      <c r="A31" s="137"/>
      <c r="B31" s="160" t="s">
        <v>567</v>
      </c>
      <c r="C31" s="161"/>
      <c r="D31" s="161"/>
      <c r="E31" s="162">
        <v>20305</v>
      </c>
      <c r="F31" s="258" t="s">
        <v>568</v>
      </c>
      <c r="G31" s="258"/>
      <c r="H31" s="258"/>
      <c r="I31" s="142">
        <v>3267</v>
      </c>
    </row>
    <row r="32" spans="1:9" ht="16.5" customHeight="1" hidden="1">
      <c r="A32" s="141" t="s">
        <v>569</v>
      </c>
      <c r="B32" s="141"/>
      <c r="C32" s="141"/>
      <c r="D32" s="141"/>
      <c r="E32" s="141"/>
      <c r="F32" s="163" t="s">
        <v>570</v>
      </c>
      <c r="G32" s="141"/>
      <c r="H32" s="141"/>
      <c r="I32" s="142">
        <v>96141</v>
      </c>
    </row>
    <row r="33" spans="1:9" ht="16.5" customHeight="1" hidden="1">
      <c r="A33" s="137"/>
      <c r="B33" s="156" t="s">
        <v>571</v>
      </c>
      <c r="C33" s="144"/>
      <c r="D33" s="144"/>
      <c r="E33" s="157">
        <v>16000</v>
      </c>
      <c r="F33" s="163"/>
      <c r="G33" s="141"/>
      <c r="H33" s="141"/>
      <c r="I33" s="142"/>
    </row>
    <row r="34" spans="1:9" ht="18.75" customHeight="1">
      <c r="A34" s="173" t="s">
        <v>661</v>
      </c>
      <c r="E34" s="42"/>
      <c r="F34" s="173" t="s">
        <v>662</v>
      </c>
      <c r="G34" s="173"/>
      <c r="H34" s="173"/>
      <c r="I34" s="173"/>
    </row>
    <row r="35" spans="1:9" ht="17.25" customHeight="1">
      <c r="A35" s="156" t="s">
        <v>664</v>
      </c>
      <c r="B35" s="164"/>
      <c r="C35" s="164"/>
      <c r="D35" s="164"/>
      <c r="E35" s="157">
        <v>714173</v>
      </c>
      <c r="G35" s="173"/>
      <c r="H35" s="173"/>
      <c r="I35" s="173"/>
    </row>
    <row r="36" spans="1:9" ht="18.75" customHeight="1">
      <c r="A36" s="161" t="s">
        <v>665</v>
      </c>
      <c r="B36" s="253"/>
      <c r="C36" s="253"/>
      <c r="D36" s="253"/>
      <c r="E36" s="162">
        <v>192827</v>
      </c>
      <c r="F36" s="156" t="s">
        <v>663</v>
      </c>
      <c r="G36" s="156"/>
      <c r="H36" s="156"/>
      <c r="I36" s="157">
        <v>907000</v>
      </c>
    </row>
    <row r="38" ht="14.25" customHeight="1"/>
    <row r="40" spans="1:10" s="137" customFormat="1" ht="18.75">
      <c r="A40" s="141" t="s">
        <v>651</v>
      </c>
      <c r="B40" s="173"/>
      <c r="C40" s="141"/>
      <c r="D40" s="141"/>
      <c r="E40" s="141"/>
      <c r="F40" s="174"/>
      <c r="G40" s="168"/>
      <c r="H40" s="158"/>
      <c r="I40" s="158"/>
      <c r="J40" s="142"/>
    </row>
    <row r="41" spans="1:10" s="137" customFormat="1" ht="18.75">
      <c r="A41" s="141"/>
      <c r="B41" s="173"/>
      <c r="C41" s="141"/>
      <c r="D41" s="141"/>
      <c r="E41" s="141"/>
      <c r="F41" s="174"/>
      <c r="G41" s="168"/>
      <c r="H41" s="158"/>
      <c r="I41" s="158"/>
      <c r="J41" s="142"/>
    </row>
    <row r="42" spans="6:10" ht="15">
      <c r="F42" s="42"/>
      <c r="J42" s="42"/>
    </row>
    <row r="43" spans="1:10" ht="18.75">
      <c r="A43" s="166"/>
      <c r="B43" s="167"/>
      <c r="C43" s="168"/>
      <c r="D43" s="168"/>
      <c r="E43" s="168"/>
      <c r="F43" s="169"/>
      <c r="G43" s="255" t="s">
        <v>580</v>
      </c>
      <c r="H43" s="255"/>
      <c r="I43" s="255"/>
      <c r="J43" s="188"/>
    </row>
    <row r="44" spans="1:10" ht="18.75">
      <c r="A44" s="166"/>
      <c r="B44" s="167"/>
      <c r="C44" s="168"/>
      <c r="D44" s="168"/>
      <c r="E44" s="168"/>
      <c r="F44" s="169"/>
      <c r="G44" s="255" t="s">
        <v>87</v>
      </c>
      <c r="H44" s="255"/>
      <c r="I44" s="255"/>
      <c r="J44" s="188"/>
    </row>
  </sheetData>
  <sheetProtection/>
  <mergeCells count="6">
    <mergeCell ref="G43:I43"/>
    <mergeCell ref="G44:I44"/>
    <mergeCell ref="A1:I1"/>
    <mergeCell ref="A2:I2"/>
    <mergeCell ref="F30:H30"/>
    <mergeCell ref="F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00" t="s">
        <v>399</v>
      </c>
      <c r="B1" s="300"/>
      <c r="C1" s="300"/>
      <c r="D1" s="300"/>
      <c r="E1" s="300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300" t="s">
        <v>122</v>
      </c>
      <c r="B3" s="300"/>
      <c r="C3" s="300"/>
      <c r="D3" s="300"/>
      <c r="E3" s="300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300" t="s">
        <v>402</v>
      </c>
      <c r="B5" s="300"/>
      <c r="C5" s="300"/>
      <c r="D5" s="300"/>
      <c r="E5" s="300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299" t="s">
        <v>400</v>
      </c>
      <c r="B36" s="299"/>
      <c r="C36" s="299"/>
      <c r="D36" s="299"/>
      <c r="E36" s="299"/>
    </row>
    <row r="37" ht="18.75" customHeight="1"/>
    <row r="38" ht="15">
      <c r="A38" s="100" t="s">
        <v>401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37">
      <selection activeCell="F47" sqref="F47"/>
    </sheetView>
  </sheetViews>
  <sheetFormatPr defaultColWidth="9.140625" defaultRowHeight="15"/>
  <cols>
    <col min="1" max="1" width="2.421875" style="0" customWidth="1"/>
    <col min="3" max="3" width="6.7109375" style="0" customWidth="1"/>
    <col min="4" max="4" width="7.7109375" style="0" customWidth="1"/>
    <col min="5" max="5" width="9.421875" style="0" customWidth="1"/>
    <col min="6" max="6" width="28.57421875" style="0" customWidth="1"/>
    <col min="7" max="7" width="10.421875" style="0" customWidth="1"/>
    <col min="8" max="8" width="10.7109375" style="0" customWidth="1"/>
  </cols>
  <sheetData>
    <row r="1" spans="1:8" s="166" customFormat="1" ht="40.5" customHeight="1">
      <c r="A1" s="256" t="s">
        <v>639</v>
      </c>
      <c r="B1" s="256"/>
      <c r="C1" s="256"/>
      <c r="D1" s="256"/>
      <c r="E1" s="256"/>
      <c r="F1" s="256"/>
      <c r="G1" s="256"/>
      <c r="H1" s="238"/>
    </row>
    <row r="2" spans="2:8" s="166" customFormat="1" ht="18.75">
      <c r="B2" s="237"/>
      <c r="C2" s="237"/>
      <c r="D2" s="237"/>
      <c r="E2" s="237"/>
      <c r="F2" s="237" t="s">
        <v>587</v>
      </c>
      <c r="G2" s="237"/>
      <c r="H2" s="237"/>
    </row>
    <row r="4" spans="1:7" s="199" customFormat="1" ht="16.5">
      <c r="A4" s="199" t="s">
        <v>611</v>
      </c>
      <c r="F4" s="200"/>
      <c r="G4" s="201"/>
    </row>
    <row r="5" spans="6:7" s="199" customFormat="1" ht="16.5">
      <c r="F5" s="200"/>
      <c r="G5" s="201"/>
    </row>
    <row r="6" spans="1:10" s="143" customFormat="1" ht="18.75">
      <c r="A6" s="141" t="s">
        <v>612</v>
      </c>
      <c r="B6" s="141"/>
      <c r="C6" s="141"/>
      <c r="D6" s="141"/>
      <c r="E6" s="141"/>
      <c r="F6" s="142"/>
      <c r="G6" s="202"/>
      <c r="H6" s="141"/>
      <c r="I6" s="141"/>
      <c r="J6" s="142"/>
    </row>
    <row r="7" spans="1:12" s="143" customFormat="1" ht="18.75">
      <c r="A7" s="141"/>
      <c r="B7" s="144" t="s">
        <v>613</v>
      </c>
      <c r="C7" s="144"/>
      <c r="D7" s="144"/>
      <c r="E7" s="144"/>
      <c r="F7" s="145"/>
      <c r="G7" s="203">
        <v>327830</v>
      </c>
      <c r="H7" s="141"/>
      <c r="I7" s="141"/>
      <c r="J7" s="142"/>
      <c r="L7" s="146"/>
    </row>
    <row r="8" spans="1:7" s="204" customFormat="1" ht="16.5">
      <c r="A8" s="204" t="s">
        <v>614</v>
      </c>
      <c r="G8" s="205"/>
    </row>
    <row r="9" spans="2:7" s="204" customFormat="1" ht="16.5">
      <c r="B9" s="212" t="s">
        <v>617</v>
      </c>
      <c r="C9" s="212"/>
      <c r="D9" s="212"/>
      <c r="E9" s="212"/>
      <c r="F9" s="212"/>
      <c r="G9" s="202"/>
    </row>
    <row r="10" spans="1:10" s="210" customFormat="1" ht="18.75">
      <c r="A10" s="207" t="s">
        <v>618</v>
      </c>
      <c r="B10" s="241"/>
      <c r="C10" s="241"/>
      <c r="D10" s="241"/>
      <c r="E10" s="241"/>
      <c r="F10" s="241"/>
      <c r="G10" s="208"/>
      <c r="H10" s="207"/>
      <c r="I10" s="229"/>
      <c r="J10" s="230"/>
    </row>
    <row r="11" spans="1:10" s="210" customFormat="1" ht="18.75">
      <c r="A11" s="207"/>
      <c r="B11" s="240" t="s">
        <v>619</v>
      </c>
      <c r="C11" s="240"/>
      <c r="D11" s="240"/>
      <c r="E11" s="240"/>
      <c r="F11" s="240"/>
      <c r="G11" s="211">
        <v>370000</v>
      </c>
      <c r="H11" s="241"/>
      <c r="I11" s="209"/>
      <c r="J11" s="208"/>
    </row>
    <row r="12" spans="1:10" s="210" customFormat="1" ht="18.75">
      <c r="A12" s="207"/>
      <c r="B12" s="231" t="s">
        <v>620</v>
      </c>
      <c r="C12" s="231"/>
      <c r="D12" s="231"/>
      <c r="E12" s="231"/>
      <c r="F12" s="231"/>
      <c r="G12" s="232">
        <v>71120</v>
      </c>
      <c r="H12" s="241"/>
      <c r="I12" s="209"/>
      <c r="J12" s="208"/>
    </row>
    <row r="13" spans="1:10" s="210" customFormat="1" ht="18.75">
      <c r="A13" s="207" t="s">
        <v>621</v>
      </c>
      <c r="B13" s="241"/>
      <c r="C13" s="241"/>
      <c r="D13" s="241"/>
      <c r="E13" s="241"/>
      <c r="F13" s="241"/>
      <c r="G13" s="208"/>
      <c r="H13" s="241"/>
      <c r="I13" s="209"/>
      <c r="J13" s="208"/>
    </row>
    <row r="14" spans="1:10" s="210" customFormat="1" ht="18.75">
      <c r="A14" s="207"/>
      <c r="B14" s="240" t="s">
        <v>622</v>
      </c>
      <c r="C14" s="240"/>
      <c r="D14" s="240"/>
      <c r="E14" s="240"/>
      <c r="F14" s="240"/>
      <c r="G14" s="211">
        <v>10000</v>
      </c>
      <c r="H14" s="241"/>
      <c r="I14" s="209"/>
      <c r="J14" s="208"/>
    </row>
    <row r="15" spans="1:10" s="199" customFormat="1" ht="16.5">
      <c r="A15" s="213" t="s">
        <v>615</v>
      </c>
      <c r="B15" s="214"/>
      <c r="C15" s="215"/>
      <c r="D15" s="214"/>
      <c r="E15" s="214"/>
      <c r="F15" s="214"/>
      <c r="G15" s="216">
        <f>SUM(G6:G14)</f>
        <v>778950</v>
      </c>
      <c r="H15" s="214"/>
      <c r="I15" s="214"/>
      <c r="J15" s="214"/>
    </row>
    <row r="16" spans="1:9" s="204" customFormat="1" ht="16.5">
      <c r="A16" s="217"/>
      <c r="B16" s="218"/>
      <c r="C16" s="218"/>
      <c r="D16" s="212"/>
      <c r="E16" s="212"/>
      <c r="F16" s="212"/>
      <c r="G16" s="202"/>
      <c r="H16" s="212"/>
      <c r="I16" s="212"/>
    </row>
    <row r="17" spans="1:9" s="199" customFormat="1" ht="16.5">
      <c r="A17" s="199" t="s">
        <v>616</v>
      </c>
      <c r="G17" s="219"/>
      <c r="H17" s="214"/>
      <c r="I17" s="214"/>
    </row>
    <row r="18" spans="1:9" s="204" customFormat="1" ht="16.5">
      <c r="A18" s="204" t="s">
        <v>625</v>
      </c>
      <c r="G18" s="233"/>
      <c r="H18" s="212"/>
      <c r="I18" s="212"/>
    </row>
    <row r="19" spans="2:10" s="220" customFormat="1" ht="16.5">
      <c r="B19" s="206" t="s">
        <v>565</v>
      </c>
      <c r="C19" s="221"/>
      <c r="D19" s="221"/>
      <c r="E19" s="221"/>
      <c r="F19" s="221"/>
      <c r="G19" s="222">
        <v>20000</v>
      </c>
      <c r="H19" s="223"/>
      <c r="I19" s="223"/>
      <c r="J19" s="224"/>
    </row>
    <row r="20" spans="2:10" s="225" customFormat="1" ht="16.5">
      <c r="B20" s="206" t="s">
        <v>567</v>
      </c>
      <c r="C20" s="221"/>
      <c r="D20" s="221"/>
      <c r="E20" s="221"/>
      <c r="F20" s="221"/>
      <c r="G20" s="222">
        <v>5400</v>
      </c>
      <c r="H20" s="226"/>
      <c r="I20" s="226"/>
      <c r="J20" s="227"/>
    </row>
    <row r="21" spans="1:9" s="204" customFormat="1" ht="16.5">
      <c r="A21" s="204" t="s">
        <v>617</v>
      </c>
      <c r="B21" s="212"/>
      <c r="C21" s="212"/>
      <c r="D21" s="212"/>
      <c r="E21" s="212"/>
      <c r="F21" s="212"/>
      <c r="G21" s="202"/>
      <c r="H21" s="212"/>
      <c r="I21" s="212"/>
    </row>
    <row r="22" spans="2:10" s="220" customFormat="1" ht="16.5">
      <c r="B22" s="206" t="s">
        <v>565</v>
      </c>
      <c r="C22" s="221"/>
      <c r="D22" s="221"/>
      <c r="E22" s="221"/>
      <c r="F22" s="221"/>
      <c r="G22" s="222">
        <v>63000</v>
      </c>
      <c r="H22" s="223"/>
      <c r="I22" s="223"/>
      <c r="J22" s="224"/>
    </row>
    <row r="23" spans="2:10" s="225" customFormat="1" ht="16.5">
      <c r="B23" s="206" t="s">
        <v>567</v>
      </c>
      <c r="C23" s="221"/>
      <c r="D23" s="221"/>
      <c r="E23" s="221"/>
      <c r="F23" s="221"/>
      <c r="G23" s="222">
        <v>17000</v>
      </c>
      <c r="H23" s="226"/>
      <c r="I23" s="226"/>
      <c r="J23" s="227"/>
    </row>
    <row r="24" spans="1:10" ht="18.75">
      <c r="A24" s="228" t="s">
        <v>623</v>
      </c>
      <c r="B24" s="228"/>
      <c r="C24" s="228"/>
      <c r="D24" s="228"/>
      <c r="E24" s="228"/>
      <c r="F24" s="228"/>
      <c r="G24" s="228"/>
      <c r="H24" s="228"/>
      <c r="I24" s="228"/>
      <c r="J24" s="208"/>
    </row>
    <row r="25" spans="1:10" ht="18.75">
      <c r="A25" s="229"/>
      <c r="B25" s="240" t="s">
        <v>624</v>
      </c>
      <c r="C25" s="240"/>
      <c r="D25" s="240"/>
      <c r="E25" s="240"/>
      <c r="F25" s="240"/>
      <c r="G25" s="222">
        <v>76200</v>
      </c>
      <c r="H25" s="241"/>
      <c r="I25" s="241"/>
      <c r="J25" s="208"/>
    </row>
    <row r="26" spans="1:10" ht="18.75">
      <c r="A26" s="204" t="s">
        <v>629</v>
      </c>
      <c r="B26" s="235"/>
      <c r="C26" s="235"/>
      <c r="D26" s="235"/>
      <c r="E26" s="235"/>
      <c r="F26" s="235"/>
      <c r="G26" s="236"/>
      <c r="H26" s="241"/>
      <c r="I26" s="241"/>
      <c r="J26" s="208"/>
    </row>
    <row r="27" spans="1:10" ht="18.75">
      <c r="A27" s="229"/>
      <c r="B27" s="206" t="s">
        <v>627</v>
      </c>
      <c r="C27" s="240"/>
      <c r="D27" s="240"/>
      <c r="E27" s="240"/>
      <c r="F27" s="240"/>
      <c r="G27" s="222">
        <v>176000</v>
      </c>
      <c r="H27" s="241"/>
      <c r="I27" s="241"/>
      <c r="J27" s="208"/>
    </row>
    <row r="28" spans="1:10" ht="18.75">
      <c r="A28" s="229"/>
      <c r="B28" s="234" t="s">
        <v>628</v>
      </c>
      <c r="C28" s="240"/>
      <c r="D28" s="240"/>
      <c r="E28" s="240"/>
      <c r="F28" s="240"/>
      <c r="G28" s="222">
        <v>47520</v>
      </c>
      <c r="H28" s="241"/>
      <c r="I28" s="241"/>
      <c r="J28" s="208"/>
    </row>
    <row r="29" spans="1:10" ht="18.75">
      <c r="A29" s="260" t="s">
        <v>635</v>
      </c>
      <c r="B29" s="260"/>
      <c r="C29" s="260"/>
      <c r="D29" s="260"/>
      <c r="E29" s="260"/>
      <c r="F29" s="260"/>
      <c r="G29" s="239"/>
      <c r="H29" s="241"/>
      <c r="I29" s="241"/>
      <c r="J29" s="208"/>
    </row>
    <row r="30" spans="1:10" ht="18.75">
      <c r="A30" s="229"/>
      <c r="B30" s="241" t="s">
        <v>636</v>
      </c>
      <c r="C30" s="241"/>
      <c r="D30" s="241"/>
      <c r="E30" s="241"/>
      <c r="F30" s="241"/>
      <c r="G30" s="239"/>
      <c r="H30" s="241"/>
      <c r="I30" s="241"/>
      <c r="J30" s="208"/>
    </row>
    <row r="31" spans="1:10" ht="18.75">
      <c r="A31" s="229"/>
      <c r="B31" s="240" t="s">
        <v>637</v>
      </c>
      <c r="C31" s="240"/>
      <c r="D31" s="240"/>
      <c r="E31" s="240"/>
      <c r="F31" s="240"/>
      <c r="G31" s="222">
        <v>260000</v>
      </c>
      <c r="H31" s="241"/>
      <c r="I31" s="241"/>
      <c r="J31" s="208"/>
    </row>
    <row r="32" spans="1:10" ht="18.75">
      <c r="A32" s="229"/>
      <c r="B32" s="231" t="s">
        <v>638</v>
      </c>
      <c r="C32" s="240"/>
      <c r="D32" s="240"/>
      <c r="E32" s="240"/>
      <c r="F32" s="240"/>
      <c r="G32" s="222">
        <v>40000</v>
      </c>
      <c r="H32" s="241"/>
      <c r="I32" s="241"/>
      <c r="J32" s="208"/>
    </row>
    <row r="33" spans="1:10" ht="18.75">
      <c r="A33" s="259" t="s">
        <v>573</v>
      </c>
      <c r="B33" s="259"/>
      <c r="C33" s="259"/>
      <c r="D33" s="240"/>
      <c r="E33" s="240"/>
      <c r="F33" s="240"/>
      <c r="G33" s="222">
        <v>73830</v>
      </c>
      <c r="H33" s="241"/>
      <c r="I33" s="241"/>
      <c r="J33" s="208"/>
    </row>
    <row r="34" spans="1:7" s="199" customFormat="1" ht="16.5">
      <c r="A34" s="199" t="s">
        <v>615</v>
      </c>
      <c r="G34" s="219">
        <f>SUM(G18:G33)</f>
        <v>778950</v>
      </c>
    </row>
    <row r="35" s="199" customFormat="1" ht="16.5">
      <c r="G35" s="219"/>
    </row>
    <row r="36" spans="1:8" ht="18.75">
      <c r="A36" s="139" t="s">
        <v>560</v>
      </c>
      <c r="B36" s="139"/>
      <c r="C36" s="139"/>
      <c r="D36" s="140"/>
      <c r="E36" s="139"/>
      <c r="F36" s="139"/>
      <c r="G36" s="139"/>
      <c r="H36" s="140"/>
    </row>
    <row r="37" spans="1:8" ht="19.5">
      <c r="A37" s="148" t="s">
        <v>561</v>
      </c>
      <c r="B37" s="148"/>
      <c r="C37" s="148"/>
      <c r="D37" s="149"/>
      <c r="F37" s="148" t="s">
        <v>562</v>
      </c>
      <c r="G37" s="148"/>
      <c r="H37" s="149"/>
    </row>
    <row r="38" spans="1:8" ht="19.5">
      <c r="A38" s="150" t="s">
        <v>558</v>
      </c>
      <c r="B38" s="148"/>
      <c r="C38" s="148"/>
      <c r="D38" s="151"/>
      <c r="E38" s="141"/>
      <c r="F38" s="141"/>
      <c r="G38" s="141"/>
      <c r="H38" s="152"/>
    </row>
    <row r="39" spans="1:8" ht="19.5">
      <c r="A39" s="137" t="s">
        <v>641</v>
      </c>
      <c r="B39" s="148"/>
      <c r="C39" s="148"/>
      <c r="D39" s="151"/>
      <c r="E39" s="141"/>
      <c r="F39" s="137" t="s">
        <v>641</v>
      </c>
      <c r="G39" s="141"/>
      <c r="H39" s="152"/>
    </row>
    <row r="40" spans="1:8" s="210" customFormat="1" ht="18.75">
      <c r="A40" s="137"/>
      <c r="B40" s="137" t="s">
        <v>642</v>
      </c>
      <c r="C40" s="137"/>
      <c r="D40" s="151"/>
      <c r="E40" s="141"/>
      <c r="F40" s="137" t="s">
        <v>643</v>
      </c>
      <c r="G40" s="141"/>
      <c r="H40" s="142"/>
    </row>
    <row r="41" spans="2:7" s="204" customFormat="1" ht="16.5">
      <c r="B41" s="206" t="s">
        <v>644</v>
      </c>
      <c r="C41" s="206"/>
      <c r="D41" s="206"/>
      <c r="E41" s="222">
        <v>150000</v>
      </c>
      <c r="F41" s="206" t="s">
        <v>645</v>
      </c>
      <c r="G41" s="203">
        <v>150000</v>
      </c>
    </row>
    <row r="42" s="204" customFormat="1" ht="16.5">
      <c r="G42" s="233"/>
    </row>
    <row r="43" s="210" customFormat="1" ht="15"/>
    <row r="45" spans="1:8" ht="18.75">
      <c r="A45" s="166" t="s">
        <v>626</v>
      </c>
      <c r="B45" s="167"/>
      <c r="C45" s="168"/>
      <c r="D45" s="168"/>
      <c r="E45" s="168"/>
      <c r="F45" s="169"/>
      <c r="G45" s="167"/>
      <c r="H45" s="170"/>
    </row>
    <row r="46" ht="15">
      <c r="F46" s="42"/>
    </row>
    <row r="47" spans="1:7" ht="18.75">
      <c r="A47" s="166"/>
      <c r="B47" s="167"/>
      <c r="C47" s="168"/>
      <c r="D47" s="168"/>
      <c r="E47" s="168"/>
      <c r="F47" s="198" t="s">
        <v>580</v>
      </c>
      <c r="G47" s="198"/>
    </row>
    <row r="48" spans="1:7" ht="18.75">
      <c r="A48" s="166"/>
      <c r="B48" s="167"/>
      <c r="C48" s="168"/>
      <c r="D48" s="168"/>
      <c r="E48" s="168"/>
      <c r="F48" s="198" t="s">
        <v>87</v>
      </c>
      <c r="G48" s="198"/>
    </row>
  </sheetData>
  <sheetProtection/>
  <mergeCells count="3">
    <mergeCell ref="A33:C33"/>
    <mergeCell ref="A1:G1"/>
    <mergeCell ref="A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25">
      <selection activeCell="A30" sqref="A30:IV32"/>
    </sheetView>
  </sheetViews>
  <sheetFormatPr defaultColWidth="9.140625" defaultRowHeight="15"/>
  <cols>
    <col min="3" max="3" width="8.57421875" style="0" customWidth="1"/>
    <col min="5" max="5" width="3.28125" style="0" customWidth="1"/>
    <col min="7" max="7" width="24.00390625" style="0" customWidth="1"/>
    <col min="8" max="8" width="12.00390625" style="0" customWidth="1"/>
  </cols>
  <sheetData>
    <row r="1" spans="1:8" s="166" customFormat="1" ht="40.5" customHeight="1">
      <c r="A1" s="256" t="s">
        <v>602</v>
      </c>
      <c r="B1" s="256"/>
      <c r="C1" s="256"/>
      <c r="D1" s="256"/>
      <c r="E1" s="256"/>
      <c r="F1" s="256"/>
      <c r="G1" s="256"/>
      <c r="H1" s="256"/>
    </row>
    <row r="2" spans="1:8" s="166" customFormat="1" ht="18.75">
      <c r="A2" s="257" t="s">
        <v>587</v>
      </c>
      <c r="B2" s="257"/>
      <c r="C2" s="257"/>
      <c r="D2" s="257"/>
      <c r="E2" s="257"/>
      <c r="F2" s="257"/>
      <c r="G2" s="257"/>
      <c r="H2" s="257"/>
    </row>
    <row r="3" spans="1:8" s="166" customFormat="1" ht="18.75">
      <c r="A3" s="189"/>
      <c r="B3" s="189"/>
      <c r="C3" s="189"/>
      <c r="D3" s="189"/>
      <c r="E3" s="189"/>
      <c r="F3" s="189"/>
      <c r="G3" s="189"/>
      <c r="H3" s="189"/>
    </row>
    <row r="4" spans="1:8" ht="18.75">
      <c r="A4" s="139" t="s">
        <v>560</v>
      </c>
      <c r="B4" s="139"/>
      <c r="C4" s="139"/>
      <c r="D4" s="140"/>
      <c r="E4" s="139"/>
      <c r="F4" s="139"/>
      <c r="G4" s="139"/>
      <c r="H4" s="140"/>
    </row>
    <row r="5" spans="1:8" ht="19.5">
      <c r="A5" s="148" t="s">
        <v>561</v>
      </c>
      <c r="B5" s="148"/>
      <c r="C5" s="148"/>
      <c r="D5" s="149"/>
      <c r="E5" s="148" t="s">
        <v>562</v>
      </c>
      <c r="F5" s="148"/>
      <c r="G5" s="148"/>
      <c r="H5" s="149"/>
    </row>
    <row r="6" spans="1:8" ht="19.5">
      <c r="A6" s="150" t="s">
        <v>558</v>
      </c>
      <c r="B6" s="148"/>
      <c r="C6" s="148"/>
      <c r="D6" s="151"/>
      <c r="E6" s="141"/>
      <c r="F6" s="141"/>
      <c r="G6" s="141"/>
      <c r="H6" s="152"/>
    </row>
    <row r="7" spans="1:7" s="166" customFormat="1" ht="34.5" customHeight="1">
      <c r="A7" s="189"/>
      <c r="B7" s="189"/>
      <c r="C7" s="189"/>
      <c r="D7" s="189"/>
      <c r="E7" s="258" t="s">
        <v>588</v>
      </c>
      <c r="F7" s="258"/>
      <c r="G7" s="258"/>
    </row>
    <row r="8" spans="1:8" s="166" customFormat="1" ht="18.75" customHeight="1">
      <c r="A8" s="189"/>
      <c r="B8" s="189"/>
      <c r="C8" s="189"/>
      <c r="D8" s="189"/>
      <c r="E8" s="189"/>
      <c r="F8" s="262" t="s">
        <v>589</v>
      </c>
      <c r="G8" s="262"/>
      <c r="H8" s="190">
        <v>5000</v>
      </c>
    </row>
    <row r="9" spans="1:8" s="166" customFormat="1" ht="38.25" customHeight="1">
      <c r="A9" s="189"/>
      <c r="B9" s="189"/>
      <c r="C9" s="189"/>
      <c r="D9" s="189"/>
      <c r="E9" s="258" t="s">
        <v>590</v>
      </c>
      <c r="F9" s="258"/>
      <c r="G9" s="258"/>
      <c r="H9" s="191"/>
    </row>
    <row r="10" spans="1:8" s="166" customFormat="1" ht="18.75" customHeight="1">
      <c r="A10" s="261" t="s">
        <v>583</v>
      </c>
      <c r="B10" s="261"/>
      <c r="C10" s="261"/>
      <c r="D10" s="192">
        <v>10000</v>
      </c>
      <c r="E10" s="189"/>
      <c r="F10" s="263" t="s">
        <v>591</v>
      </c>
      <c r="G10" s="263"/>
      <c r="H10" s="192">
        <v>5000</v>
      </c>
    </row>
    <row r="11" spans="1:8" s="166" customFormat="1" ht="18.75" customHeight="1">
      <c r="A11" s="189"/>
      <c r="B11" s="189"/>
      <c r="C11" s="189"/>
      <c r="D11" s="189"/>
      <c r="E11" s="189"/>
      <c r="F11" s="189"/>
      <c r="G11" s="189"/>
      <c r="H11" s="189"/>
    </row>
    <row r="12" spans="1:8" s="166" customFormat="1" ht="18.75">
      <c r="A12" s="189"/>
      <c r="B12" s="189"/>
      <c r="C12" s="189"/>
      <c r="D12" s="189"/>
      <c r="E12" s="189"/>
      <c r="F12" s="189"/>
      <c r="G12" s="189"/>
      <c r="H12" s="189"/>
    </row>
    <row r="13" spans="1:8" ht="20.25">
      <c r="A13" s="267" t="s">
        <v>579</v>
      </c>
      <c r="B13" s="267"/>
      <c r="C13" s="267"/>
      <c r="D13" s="267"/>
      <c r="E13" s="267"/>
      <c r="F13" s="267"/>
      <c r="G13" s="267"/>
      <c r="H13" s="267"/>
    </row>
    <row r="14" spans="1:8" ht="18.75">
      <c r="A14" s="266" t="s">
        <v>553</v>
      </c>
      <c r="B14" s="266"/>
      <c r="C14" s="266"/>
      <c r="D14" s="266"/>
      <c r="E14" s="266"/>
      <c r="F14" s="266"/>
      <c r="G14" s="266"/>
      <c r="H14" s="266"/>
    </row>
    <row r="15" spans="1:8" ht="18.75">
      <c r="A15" s="266" t="s">
        <v>584</v>
      </c>
      <c r="B15" s="266"/>
      <c r="C15" s="266"/>
      <c r="D15" s="266"/>
      <c r="E15" s="266"/>
      <c r="F15" s="266"/>
      <c r="G15" s="266"/>
      <c r="H15" s="266"/>
    </row>
    <row r="16" spans="1:8" ht="18.75">
      <c r="A16" s="134"/>
      <c r="B16" s="134"/>
      <c r="C16" s="134"/>
      <c r="D16" s="135"/>
      <c r="E16" s="134"/>
      <c r="F16" s="136" t="s">
        <v>554</v>
      </c>
      <c r="G16" s="134"/>
      <c r="H16" s="135"/>
    </row>
    <row r="17" spans="1:8" s="180" customFormat="1" ht="19.5">
      <c r="A17" s="148" t="s">
        <v>555</v>
      </c>
      <c r="B17" s="148"/>
      <c r="C17" s="148"/>
      <c r="D17" s="149"/>
      <c r="E17" s="148"/>
      <c r="F17" s="148"/>
      <c r="G17" s="148"/>
      <c r="H17" s="149"/>
    </row>
    <row r="18" spans="1:8" ht="18.75">
      <c r="A18" s="137"/>
      <c r="B18" s="137"/>
      <c r="C18" s="137"/>
      <c r="D18" s="138"/>
      <c r="E18" s="137"/>
      <c r="F18" s="137"/>
      <c r="G18" s="137"/>
      <c r="H18" s="138"/>
    </row>
    <row r="19" spans="1:8" ht="18.75">
      <c r="A19" s="144" t="s">
        <v>582</v>
      </c>
      <c r="B19" s="144"/>
      <c r="C19" s="144"/>
      <c r="D19" s="145"/>
      <c r="E19" s="144"/>
      <c r="F19" s="144"/>
      <c r="G19" s="145"/>
      <c r="H19" s="145">
        <v>89841</v>
      </c>
    </row>
    <row r="20" spans="1:8" s="137" customFormat="1" ht="18.75">
      <c r="A20" s="173"/>
      <c r="B20" s="143"/>
      <c r="C20" s="143"/>
      <c r="D20" s="174"/>
      <c r="E20" s="158"/>
      <c r="F20" s="158"/>
      <c r="G20" s="181"/>
      <c r="H20" s="142"/>
    </row>
    <row r="21" spans="1:8" s="148" customFormat="1" ht="19.5">
      <c r="A21" s="182" t="s">
        <v>558</v>
      </c>
      <c r="B21" s="183"/>
      <c r="C21" s="183"/>
      <c r="D21" s="184"/>
      <c r="E21" s="185"/>
      <c r="F21" s="185"/>
      <c r="G21" s="186"/>
      <c r="H21" s="152"/>
    </row>
    <row r="22" spans="1:8" s="137" customFormat="1" ht="18.75">
      <c r="A22" s="173"/>
      <c r="B22" s="143"/>
      <c r="C22" s="143"/>
      <c r="D22" s="174"/>
      <c r="E22" s="158"/>
      <c r="F22" s="158"/>
      <c r="G22" s="181"/>
      <c r="H22" s="142"/>
    </row>
    <row r="23" spans="1:8" s="137" customFormat="1" ht="18.75">
      <c r="A23" s="156" t="s">
        <v>583</v>
      </c>
      <c r="B23" s="164"/>
      <c r="C23" s="164"/>
      <c r="D23" s="157"/>
      <c r="E23" s="165"/>
      <c r="F23" s="165"/>
      <c r="G23" s="187"/>
      <c r="H23" s="187">
        <v>89841</v>
      </c>
    </row>
    <row r="24" spans="1:8" s="137" customFormat="1" ht="18.75">
      <c r="A24" s="173"/>
      <c r="B24" s="143"/>
      <c r="C24" s="143"/>
      <c r="D24" s="174"/>
      <c r="E24" s="158"/>
      <c r="F24" s="158"/>
      <c r="G24" s="158"/>
      <c r="H24" s="142"/>
    </row>
    <row r="26" spans="1:8" ht="18.75">
      <c r="A26" s="266" t="s">
        <v>553</v>
      </c>
      <c r="B26" s="266"/>
      <c r="C26" s="266"/>
      <c r="D26" s="266"/>
      <c r="E26" s="266"/>
      <c r="F26" s="266"/>
      <c r="G26" s="266"/>
      <c r="H26" s="266"/>
    </row>
    <row r="27" spans="1:8" ht="18.75">
      <c r="A27" s="266" t="s">
        <v>581</v>
      </c>
      <c r="B27" s="266"/>
      <c r="C27" s="266"/>
      <c r="D27" s="266"/>
      <c r="E27" s="266"/>
      <c r="F27" s="266"/>
      <c r="G27" s="266"/>
      <c r="H27" s="266"/>
    </row>
    <row r="28" spans="1:8" ht="18.75">
      <c r="A28" s="134"/>
      <c r="B28" s="134"/>
      <c r="C28" s="134"/>
      <c r="D28" s="135"/>
      <c r="E28" s="134"/>
      <c r="F28" s="134"/>
      <c r="G28" s="136" t="s">
        <v>554</v>
      </c>
      <c r="H28" s="135"/>
    </row>
    <row r="29" spans="1:8" ht="18.75">
      <c r="A29" s="137"/>
      <c r="B29" s="137"/>
      <c r="C29" s="137"/>
      <c r="D29" s="138"/>
      <c r="E29" s="137"/>
      <c r="F29" s="137"/>
      <c r="G29" s="137"/>
      <c r="H29" s="138"/>
    </row>
    <row r="30" spans="1:8" ht="18.75">
      <c r="A30" s="139" t="s">
        <v>560</v>
      </c>
      <c r="B30" s="139"/>
      <c r="C30" s="139"/>
      <c r="D30" s="140"/>
      <c r="E30" s="139"/>
      <c r="F30" s="139"/>
      <c r="G30" s="139"/>
      <c r="H30" s="140"/>
    </row>
    <row r="31" spans="1:8" ht="19.5">
      <c r="A31" s="148" t="s">
        <v>561</v>
      </c>
      <c r="B31" s="148"/>
      <c r="C31" s="148"/>
      <c r="D31" s="149"/>
      <c r="E31" s="148" t="s">
        <v>562</v>
      </c>
      <c r="F31" s="148"/>
      <c r="G31" s="148"/>
      <c r="H31" s="149"/>
    </row>
    <row r="32" spans="1:8" ht="19.5">
      <c r="A32" s="150" t="s">
        <v>558</v>
      </c>
      <c r="B32" s="148"/>
      <c r="C32" s="148"/>
      <c r="D32" s="151"/>
      <c r="E32" s="141"/>
      <c r="F32" s="141"/>
      <c r="G32" s="141"/>
      <c r="H32" s="152"/>
    </row>
    <row r="33" spans="1:8" ht="19.5" hidden="1">
      <c r="A33" s="141" t="s">
        <v>563</v>
      </c>
      <c r="B33" s="141"/>
      <c r="C33" s="141"/>
      <c r="D33" s="142"/>
      <c r="E33" s="153" t="s">
        <v>564</v>
      </c>
      <c r="F33" s="154"/>
      <c r="G33" s="155"/>
      <c r="H33" s="142"/>
    </row>
    <row r="34" spans="1:8" ht="18.75" customHeight="1" hidden="1">
      <c r="A34" s="137"/>
      <c r="B34" s="144" t="s">
        <v>565</v>
      </c>
      <c r="C34" s="156"/>
      <c r="D34" s="157">
        <v>75203</v>
      </c>
      <c r="E34" s="258" t="s">
        <v>566</v>
      </c>
      <c r="F34" s="258"/>
      <c r="G34" s="258"/>
      <c r="H34" s="142">
        <v>12100</v>
      </c>
    </row>
    <row r="35" spans="1:8" ht="18.75" customHeight="1" hidden="1">
      <c r="A35" s="137"/>
      <c r="B35" s="160" t="s">
        <v>567</v>
      </c>
      <c r="C35" s="161"/>
      <c r="D35" s="162">
        <v>20305</v>
      </c>
      <c r="E35" s="258" t="s">
        <v>568</v>
      </c>
      <c r="F35" s="258"/>
      <c r="G35" s="258"/>
      <c r="H35" s="142">
        <v>3267</v>
      </c>
    </row>
    <row r="36" spans="1:8" ht="16.5" customHeight="1" hidden="1">
      <c r="A36" s="141" t="s">
        <v>569</v>
      </c>
      <c r="B36" s="141"/>
      <c r="C36" s="141"/>
      <c r="D36" s="141"/>
      <c r="E36" s="163" t="s">
        <v>570</v>
      </c>
      <c r="F36" s="141"/>
      <c r="G36" s="141"/>
      <c r="H36" s="142">
        <v>96141</v>
      </c>
    </row>
    <row r="37" spans="1:8" ht="16.5" customHeight="1" hidden="1">
      <c r="A37" s="137"/>
      <c r="B37" s="156" t="s">
        <v>571</v>
      </c>
      <c r="C37" s="144"/>
      <c r="D37" s="157">
        <v>16000</v>
      </c>
      <c r="E37" s="163"/>
      <c r="F37" s="141"/>
      <c r="G37" s="141"/>
      <c r="H37" s="142"/>
    </row>
    <row r="38" spans="4:8" ht="18.75">
      <c r="D38" s="42"/>
      <c r="E38" s="258" t="s">
        <v>572</v>
      </c>
      <c r="F38" s="258"/>
      <c r="G38" s="258"/>
      <c r="H38" s="142"/>
    </row>
    <row r="39" spans="4:8" ht="17.25" customHeight="1">
      <c r="D39" s="42"/>
      <c r="E39" s="264" t="s">
        <v>574</v>
      </c>
      <c r="F39" s="264"/>
      <c r="G39" s="264"/>
      <c r="H39" s="145">
        <v>10000</v>
      </c>
    </row>
    <row r="40" spans="1:8" ht="33.75" customHeight="1">
      <c r="A40" s="156" t="s">
        <v>573</v>
      </c>
      <c r="B40" s="164"/>
      <c r="C40" s="164"/>
      <c r="D40" s="157">
        <v>11800</v>
      </c>
      <c r="E40" s="265" t="s">
        <v>570</v>
      </c>
      <c r="F40" s="265"/>
      <c r="G40" s="265"/>
      <c r="H40" s="177">
        <v>1800</v>
      </c>
    </row>
    <row r="42" spans="1:8" s="42" customFormat="1" ht="18.75" hidden="1">
      <c r="A42" s="137" t="s">
        <v>576</v>
      </c>
      <c r="B42" s="137"/>
      <c r="C42"/>
      <c r="D42"/>
      <c r="E42"/>
      <c r="F42" s="137"/>
      <c r="G42" s="137"/>
      <c r="H42" s="138">
        <v>1000000</v>
      </c>
    </row>
    <row r="43" spans="1:8" s="42" customFormat="1" ht="18.75" hidden="1">
      <c r="A43" s="137" t="s">
        <v>577</v>
      </c>
      <c r="B43" s="137"/>
      <c r="C43"/>
      <c r="D43"/>
      <c r="E43"/>
      <c r="F43" s="137"/>
      <c r="G43" s="137"/>
      <c r="H43" s="138">
        <v>11800</v>
      </c>
    </row>
    <row r="44" spans="1:8" s="42" customFormat="1" ht="18.75" hidden="1">
      <c r="A44" s="137" t="s">
        <v>578</v>
      </c>
      <c r="B44"/>
      <c r="C44"/>
      <c r="D44"/>
      <c r="E44"/>
      <c r="F44" s="137"/>
      <c r="G44" s="137"/>
      <c r="H44" s="172">
        <f>H42-H43</f>
        <v>988200</v>
      </c>
    </row>
    <row r="45" spans="1:8" s="42" customFormat="1" ht="18.75" hidden="1">
      <c r="A45" s="137"/>
      <c r="B45"/>
      <c r="C45"/>
      <c r="D45"/>
      <c r="E45"/>
      <c r="F45" s="137"/>
      <c r="G45" s="137"/>
      <c r="H45" s="172"/>
    </row>
    <row r="47" spans="1:8" ht="18.75">
      <c r="A47" s="166" t="s">
        <v>601</v>
      </c>
      <c r="B47" s="167"/>
      <c r="C47" s="168"/>
      <c r="D47" s="168"/>
      <c r="E47" s="168"/>
      <c r="F47" s="169"/>
      <c r="G47" s="167"/>
      <c r="H47" s="170"/>
    </row>
    <row r="48" ht="15">
      <c r="F48" s="42"/>
    </row>
    <row r="49" spans="1:8" ht="18.75">
      <c r="A49" s="166"/>
      <c r="B49" s="167"/>
      <c r="C49" s="168"/>
      <c r="D49" s="168"/>
      <c r="E49" s="168"/>
      <c r="F49" s="169"/>
      <c r="G49" s="255" t="s">
        <v>580</v>
      </c>
      <c r="H49" s="255"/>
    </row>
    <row r="50" spans="1:8" ht="18.75">
      <c r="A50" s="166"/>
      <c r="B50" s="167"/>
      <c r="C50" s="168"/>
      <c r="D50" s="168"/>
      <c r="E50" s="168"/>
      <c r="F50" s="169"/>
      <c r="G50" s="255" t="s">
        <v>87</v>
      </c>
      <c r="H50" s="255"/>
    </row>
  </sheetData>
  <sheetProtection/>
  <mergeCells count="19">
    <mergeCell ref="A26:H26"/>
    <mergeCell ref="A27:H27"/>
    <mergeCell ref="E34:G34"/>
    <mergeCell ref="A13:H13"/>
    <mergeCell ref="A14:H14"/>
    <mergeCell ref="A15:H15"/>
    <mergeCell ref="G49:H49"/>
    <mergeCell ref="G50:H50"/>
    <mergeCell ref="E35:G35"/>
    <mergeCell ref="E38:G38"/>
    <mergeCell ref="E39:G39"/>
    <mergeCell ref="E40:G40"/>
    <mergeCell ref="A10:C10"/>
    <mergeCell ref="E7:G7"/>
    <mergeCell ref="F8:G8"/>
    <mergeCell ref="E9:G9"/>
    <mergeCell ref="F10:G10"/>
    <mergeCell ref="A1:H1"/>
    <mergeCell ref="A2:H2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5" sqref="A15:I28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67" t="s">
        <v>579</v>
      </c>
      <c r="B1" s="267"/>
      <c r="C1" s="267"/>
      <c r="D1" s="267"/>
      <c r="E1" s="267"/>
      <c r="F1" s="267"/>
      <c r="G1" s="267"/>
      <c r="H1" s="267"/>
      <c r="I1" s="267"/>
      <c r="J1" s="178"/>
    </row>
    <row r="2" spans="1:10" ht="18.75">
      <c r="A2" s="266" t="s">
        <v>553</v>
      </c>
      <c r="B2" s="266"/>
      <c r="C2" s="266"/>
      <c r="D2" s="266"/>
      <c r="E2" s="266"/>
      <c r="F2" s="266"/>
      <c r="G2" s="266"/>
      <c r="H2" s="266"/>
      <c r="I2" s="266"/>
      <c r="J2" s="179"/>
    </row>
    <row r="3" spans="1:10" ht="18.75">
      <c r="A3" s="266" t="s">
        <v>584</v>
      </c>
      <c r="B3" s="266"/>
      <c r="C3" s="266"/>
      <c r="D3" s="266"/>
      <c r="E3" s="266"/>
      <c r="F3" s="266"/>
      <c r="G3" s="266"/>
      <c r="H3" s="266"/>
      <c r="I3" s="266"/>
      <c r="J3" s="179"/>
    </row>
    <row r="4" spans="1:10" ht="18.75">
      <c r="A4" s="134"/>
      <c r="B4" s="134"/>
      <c r="C4" s="134"/>
      <c r="D4" s="134"/>
      <c r="E4" s="134"/>
      <c r="F4" s="135"/>
      <c r="G4" s="134"/>
      <c r="H4" s="136" t="s">
        <v>554</v>
      </c>
      <c r="I4" s="134"/>
      <c r="J4" s="135"/>
    </row>
    <row r="5" spans="1:10" ht="18.75">
      <c r="A5" s="137"/>
      <c r="B5" s="137"/>
      <c r="C5" s="137"/>
      <c r="D5" s="137"/>
      <c r="E5" s="137"/>
      <c r="F5" s="138"/>
      <c r="G5" s="137"/>
      <c r="H5" s="137"/>
      <c r="I5" s="137"/>
      <c r="J5" s="138"/>
    </row>
    <row r="6" spans="1:10" ht="18.75" hidden="1">
      <c r="A6" s="139" t="s">
        <v>555</v>
      </c>
      <c r="B6" s="139"/>
      <c r="C6" s="139"/>
      <c r="D6" s="139"/>
      <c r="E6" s="139"/>
      <c r="F6" s="140"/>
      <c r="G6" s="139"/>
      <c r="H6" s="139"/>
      <c r="I6" s="139"/>
      <c r="J6" s="140"/>
    </row>
    <row r="7" spans="1:10" ht="18.75" hidden="1">
      <c r="A7" s="137"/>
      <c r="B7" s="137"/>
      <c r="C7" s="137"/>
      <c r="D7" s="137"/>
      <c r="E7" s="137"/>
      <c r="F7" s="138"/>
      <c r="G7" s="137"/>
      <c r="H7" s="137"/>
      <c r="I7" s="137"/>
      <c r="J7" s="138"/>
    </row>
    <row r="8" spans="1:10" s="143" customFormat="1" ht="18.75" hidden="1">
      <c r="A8" s="141" t="s">
        <v>556</v>
      </c>
      <c r="B8" s="141"/>
      <c r="C8" s="141"/>
      <c r="D8" s="141"/>
      <c r="E8" s="141"/>
      <c r="F8" s="142"/>
      <c r="G8" s="141"/>
      <c r="H8" s="141"/>
      <c r="I8" s="141"/>
      <c r="J8" s="142"/>
    </row>
    <row r="9" spans="1:12" s="143" customFormat="1" ht="18.75" hidden="1">
      <c r="A9" s="141"/>
      <c r="B9" s="144" t="s">
        <v>557</v>
      </c>
      <c r="C9" s="144"/>
      <c r="D9" s="144"/>
      <c r="E9" s="144"/>
      <c r="F9" s="145"/>
      <c r="G9" s="144"/>
      <c r="H9" s="144"/>
      <c r="I9" s="144"/>
      <c r="J9" s="145">
        <v>4600</v>
      </c>
      <c r="L9" s="146"/>
    </row>
    <row r="10" spans="1:10" ht="18.75" hidden="1">
      <c r="A10" s="137"/>
      <c r="B10" s="137"/>
      <c r="C10" s="137"/>
      <c r="D10" s="137"/>
      <c r="E10" s="137"/>
      <c r="F10" s="138"/>
      <c r="G10" s="137"/>
      <c r="H10" s="137"/>
      <c r="I10" s="137"/>
      <c r="J10" s="138"/>
    </row>
    <row r="11" spans="1:10" ht="18.75" hidden="1">
      <c r="A11" s="139" t="s">
        <v>558</v>
      </c>
      <c r="B11" s="139"/>
      <c r="C11" s="139"/>
      <c r="D11" s="139"/>
      <c r="E11" s="139"/>
      <c r="F11" s="140"/>
      <c r="G11" s="139"/>
      <c r="H11" s="139"/>
      <c r="I11" s="139"/>
      <c r="J11" s="140"/>
    </row>
    <row r="12" spans="1:10" ht="18.75" hidden="1">
      <c r="A12" s="141"/>
      <c r="B12" s="141"/>
      <c r="C12" s="141"/>
      <c r="D12" s="137"/>
      <c r="E12" s="137"/>
      <c r="F12" s="138"/>
      <c r="G12" s="137"/>
      <c r="H12" s="137"/>
      <c r="I12" s="137"/>
      <c r="J12" s="138"/>
    </row>
    <row r="13" spans="1:10" ht="18.75" hidden="1">
      <c r="A13" s="147" t="s">
        <v>559</v>
      </c>
      <c r="B13" s="147"/>
      <c r="C13" s="147"/>
      <c r="D13" s="144"/>
      <c r="E13" s="144"/>
      <c r="F13" s="145"/>
      <c r="G13" s="144"/>
      <c r="H13" s="144"/>
      <c r="I13" s="144"/>
      <c r="J13" s="145">
        <v>4600</v>
      </c>
    </row>
    <row r="14" spans="1:10" ht="18.75">
      <c r="A14" s="137"/>
      <c r="B14" s="137"/>
      <c r="C14" s="137"/>
      <c r="D14" s="137"/>
      <c r="E14" s="137"/>
      <c r="F14" s="138"/>
      <c r="G14" s="137"/>
      <c r="H14" s="137"/>
      <c r="I14" s="137"/>
      <c r="J14" s="138"/>
    </row>
    <row r="15" spans="1:10" s="180" customFormat="1" ht="19.5">
      <c r="A15" s="148" t="s">
        <v>555</v>
      </c>
      <c r="B15" s="148"/>
      <c r="C15" s="148"/>
      <c r="D15" s="148"/>
      <c r="E15" s="148"/>
      <c r="F15" s="149"/>
      <c r="G15" s="148"/>
      <c r="H15" s="148"/>
      <c r="I15" s="148"/>
      <c r="J15" s="149"/>
    </row>
    <row r="16" spans="1:10" ht="18.75">
      <c r="A16" s="137"/>
      <c r="B16" s="137"/>
      <c r="C16" s="137"/>
      <c r="D16" s="137"/>
      <c r="E16" s="137"/>
      <c r="F16" s="138"/>
      <c r="G16" s="137"/>
      <c r="H16" s="137"/>
      <c r="I16" s="137"/>
      <c r="J16" s="138"/>
    </row>
    <row r="17" spans="1:10" ht="18.75">
      <c r="A17" s="144" t="s">
        <v>582</v>
      </c>
      <c r="B17" s="144"/>
      <c r="C17" s="144"/>
      <c r="D17" s="144"/>
      <c r="E17" s="144"/>
      <c r="F17" s="145"/>
      <c r="G17" s="144"/>
      <c r="H17" s="144"/>
      <c r="I17" s="145">
        <v>89841</v>
      </c>
      <c r="J17" s="138"/>
    </row>
    <row r="18" spans="1:10" s="137" customFormat="1" ht="18.75">
      <c r="A18" s="173"/>
      <c r="B18" s="143"/>
      <c r="C18" s="143"/>
      <c r="D18" s="143"/>
      <c r="E18" s="143"/>
      <c r="F18" s="174"/>
      <c r="G18" s="158"/>
      <c r="H18" s="158"/>
      <c r="I18" s="181"/>
      <c r="J18" s="142"/>
    </row>
    <row r="19" spans="1:10" s="148" customFormat="1" ht="19.5">
      <c r="A19" s="182" t="s">
        <v>558</v>
      </c>
      <c r="B19" s="183"/>
      <c r="C19" s="183"/>
      <c r="D19" s="183"/>
      <c r="E19" s="183"/>
      <c r="F19" s="184"/>
      <c r="G19" s="185"/>
      <c r="H19" s="185"/>
      <c r="I19" s="186"/>
      <c r="J19" s="152"/>
    </row>
    <row r="20" spans="1:10" s="137" customFormat="1" ht="18.75">
      <c r="A20" s="173"/>
      <c r="B20" s="143"/>
      <c r="C20" s="143"/>
      <c r="D20" s="143"/>
      <c r="E20" s="143"/>
      <c r="F20" s="174"/>
      <c r="G20" s="158"/>
      <c r="H20" s="158"/>
      <c r="I20" s="181"/>
      <c r="J20" s="142"/>
    </row>
    <row r="21" spans="1:10" s="137" customFormat="1" ht="18.75">
      <c r="A21" s="156" t="s">
        <v>583</v>
      </c>
      <c r="B21" s="164"/>
      <c r="C21" s="164"/>
      <c r="D21" s="164"/>
      <c r="E21" s="164"/>
      <c r="F21" s="157"/>
      <c r="G21" s="165"/>
      <c r="H21" s="165"/>
      <c r="I21" s="187">
        <v>89841</v>
      </c>
      <c r="J21" s="142"/>
    </row>
    <row r="22" spans="1:10" s="137" customFormat="1" ht="18.75">
      <c r="A22" s="173"/>
      <c r="B22" s="143"/>
      <c r="C22" s="143"/>
      <c r="D22" s="143"/>
      <c r="E22" s="143"/>
      <c r="F22" s="174"/>
      <c r="G22" s="158"/>
      <c r="H22" s="158"/>
      <c r="I22" s="158"/>
      <c r="J22" s="142"/>
    </row>
    <row r="23" spans="6:10" s="137" customFormat="1" ht="18.75">
      <c r="F23" s="138"/>
      <c r="G23" s="158"/>
      <c r="H23" s="158"/>
      <c r="I23" s="158"/>
      <c r="J23" s="142"/>
    </row>
    <row r="24" spans="1:9" ht="18.75">
      <c r="A24" s="166" t="s">
        <v>585</v>
      </c>
      <c r="B24" s="167"/>
      <c r="C24" s="168"/>
      <c r="D24" s="168"/>
      <c r="E24" s="168"/>
      <c r="F24" s="169"/>
      <c r="G24" s="167"/>
      <c r="H24" s="170"/>
      <c r="I24" s="171"/>
    </row>
    <row r="27" spans="1:10" ht="18.75">
      <c r="A27" s="166"/>
      <c r="B27" s="167"/>
      <c r="C27" s="168"/>
      <c r="D27" s="168"/>
      <c r="E27" s="168"/>
      <c r="F27" s="169"/>
      <c r="G27" s="255" t="s">
        <v>580</v>
      </c>
      <c r="H27" s="255"/>
      <c r="I27" s="255"/>
      <c r="J27" s="188"/>
    </row>
    <row r="28" spans="1:9" ht="18.75">
      <c r="A28" s="166"/>
      <c r="B28" s="167"/>
      <c r="C28" s="168"/>
      <c r="D28" s="168"/>
      <c r="E28" s="168"/>
      <c r="F28" s="169"/>
      <c r="G28" s="255" t="s">
        <v>87</v>
      </c>
      <c r="H28" s="255"/>
      <c r="I28" s="255"/>
    </row>
    <row r="31" spans="1:9" ht="18.75">
      <c r="A31" s="137"/>
      <c r="B31" s="137"/>
      <c r="F31" s="137"/>
      <c r="G31" s="137"/>
      <c r="H31" s="137"/>
      <c r="I31" s="138"/>
    </row>
    <row r="32" spans="1:9" ht="18.75">
      <c r="A32" s="137"/>
      <c r="B32" s="137"/>
      <c r="F32" s="137"/>
      <c r="G32" s="137"/>
      <c r="H32" s="137"/>
      <c r="I32" s="138"/>
    </row>
    <row r="33" spans="1:9" ht="18.75">
      <c r="A33" s="137"/>
      <c r="F33" s="137"/>
      <c r="G33" s="137"/>
      <c r="H33" s="137"/>
      <c r="I33" s="172"/>
    </row>
  </sheetData>
  <sheetProtection/>
  <mergeCells count="5">
    <mergeCell ref="A1:I1"/>
    <mergeCell ref="A2:I2"/>
    <mergeCell ref="A3:I3"/>
    <mergeCell ref="G27:I27"/>
    <mergeCell ref="G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2">
      <selection activeCell="A37" sqref="A37:IV39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8.28125" style="0" customWidth="1"/>
    <col min="10" max="10" width="8.7109375" style="42" customWidth="1"/>
  </cols>
  <sheetData>
    <row r="1" spans="1:10" ht="20.25">
      <c r="A1" s="267" t="s">
        <v>579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8.75">
      <c r="A2" s="266" t="s">
        <v>553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8.75">
      <c r="A3" s="266" t="s">
        <v>581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8.75">
      <c r="A4" s="134"/>
      <c r="B4" s="134"/>
      <c r="C4" s="134"/>
      <c r="D4" s="134"/>
      <c r="E4" s="134"/>
      <c r="F4" s="135"/>
      <c r="G4" s="134"/>
      <c r="H4" s="134"/>
      <c r="I4" s="136" t="s">
        <v>554</v>
      </c>
      <c r="J4" s="135"/>
    </row>
    <row r="5" spans="1:10" ht="18.75">
      <c r="A5" s="137"/>
      <c r="B5" s="137"/>
      <c r="C5" s="137"/>
      <c r="D5" s="137"/>
      <c r="E5" s="137"/>
      <c r="F5" s="138"/>
      <c r="G5" s="137"/>
      <c r="H5" s="137"/>
      <c r="I5" s="137"/>
      <c r="J5" s="138"/>
    </row>
    <row r="6" spans="1:10" ht="18.75" hidden="1">
      <c r="A6" s="139" t="s">
        <v>555</v>
      </c>
      <c r="B6" s="139"/>
      <c r="C6" s="139"/>
      <c r="D6" s="139"/>
      <c r="E6" s="139"/>
      <c r="F6" s="140"/>
      <c r="G6" s="139"/>
      <c r="H6" s="139"/>
      <c r="I6" s="139"/>
      <c r="J6" s="140"/>
    </row>
    <row r="7" spans="1:10" ht="18.75" hidden="1">
      <c r="A7" s="137"/>
      <c r="B7" s="137"/>
      <c r="C7" s="137"/>
      <c r="D7" s="137"/>
      <c r="E7" s="137"/>
      <c r="F7" s="138"/>
      <c r="G7" s="137"/>
      <c r="H7" s="137"/>
      <c r="I7" s="137"/>
      <c r="J7" s="138"/>
    </row>
    <row r="8" spans="1:10" s="143" customFormat="1" ht="18.75" hidden="1">
      <c r="A8" s="141" t="s">
        <v>556</v>
      </c>
      <c r="B8" s="141"/>
      <c r="C8" s="141"/>
      <c r="D8" s="141"/>
      <c r="E8" s="141"/>
      <c r="F8" s="142"/>
      <c r="G8" s="141"/>
      <c r="H8" s="141"/>
      <c r="I8" s="141"/>
      <c r="J8" s="142"/>
    </row>
    <row r="9" spans="1:12" s="143" customFormat="1" ht="18.75" hidden="1">
      <c r="A9" s="141"/>
      <c r="B9" s="144" t="s">
        <v>557</v>
      </c>
      <c r="C9" s="144"/>
      <c r="D9" s="144"/>
      <c r="E9" s="144"/>
      <c r="F9" s="145"/>
      <c r="G9" s="144"/>
      <c r="H9" s="144"/>
      <c r="I9" s="144"/>
      <c r="J9" s="145">
        <v>4600</v>
      </c>
      <c r="L9" s="146"/>
    </row>
    <row r="10" spans="1:10" ht="18.75" hidden="1">
      <c r="A10" s="137"/>
      <c r="B10" s="137"/>
      <c r="C10" s="137"/>
      <c r="D10" s="137"/>
      <c r="E10" s="137"/>
      <c r="F10" s="138"/>
      <c r="G10" s="137"/>
      <c r="H10" s="137"/>
      <c r="I10" s="137"/>
      <c r="J10" s="138"/>
    </row>
    <row r="11" spans="1:10" ht="18.75" hidden="1">
      <c r="A11" s="139" t="s">
        <v>558</v>
      </c>
      <c r="B11" s="139"/>
      <c r="C11" s="139"/>
      <c r="D11" s="139"/>
      <c r="E11" s="139"/>
      <c r="F11" s="140"/>
      <c r="G11" s="139"/>
      <c r="H11" s="139"/>
      <c r="I11" s="139"/>
      <c r="J11" s="140"/>
    </row>
    <row r="12" spans="1:10" ht="18.75" hidden="1">
      <c r="A12" s="141"/>
      <c r="B12" s="141"/>
      <c r="C12" s="141"/>
      <c r="D12" s="137"/>
      <c r="E12" s="137"/>
      <c r="F12" s="138"/>
      <c r="G12" s="137"/>
      <c r="H12" s="137"/>
      <c r="I12" s="137"/>
      <c r="J12" s="138"/>
    </row>
    <row r="13" spans="1:10" ht="18.75" hidden="1">
      <c r="A13" s="147" t="s">
        <v>559</v>
      </c>
      <c r="B13" s="147"/>
      <c r="C13" s="147"/>
      <c r="D13" s="144"/>
      <c r="E13" s="144"/>
      <c r="F13" s="145"/>
      <c r="G13" s="144"/>
      <c r="H13" s="144"/>
      <c r="I13" s="144"/>
      <c r="J13" s="145">
        <v>4600</v>
      </c>
    </row>
    <row r="14" spans="1:10" ht="18.75">
      <c r="A14" s="137"/>
      <c r="B14" s="137"/>
      <c r="C14" s="137"/>
      <c r="D14" s="137"/>
      <c r="E14" s="137"/>
      <c r="F14" s="138"/>
      <c r="G14" s="137"/>
      <c r="H14" s="137"/>
      <c r="I14" s="137"/>
      <c r="J14" s="138"/>
    </row>
    <row r="15" spans="1:10" ht="18.75">
      <c r="A15" s="137"/>
      <c r="B15" s="137"/>
      <c r="C15" s="137"/>
      <c r="D15" s="137"/>
      <c r="E15" s="137"/>
      <c r="F15" s="138"/>
      <c r="G15" s="137"/>
      <c r="H15" s="137"/>
      <c r="I15" s="137"/>
      <c r="J15" s="138"/>
    </row>
    <row r="16" spans="1:10" ht="18.75">
      <c r="A16" s="139" t="s">
        <v>560</v>
      </c>
      <c r="B16" s="139"/>
      <c r="C16" s="139"/>
      <c r="D16" s="139"/>
      <c r="E16" s="139"/>
      <c r="F16" s="140"/>
      <c r="G16" s="139"/>
      <c r="H16" s="139"/>
      <c r="I16" s="139"/>
      <c r="J16" s="140"/>
    </row>
    <row r="17" spans="1:10" ht="19.5">
      <c r="A17" s="148" t="s">
        <v>561</v>
      </c>
      <c r="B17" s="148"/>
      <c r="C17" s="148"/>
      <c r="D17" s="148"/>
      <c r="E17" s="148"/>
      <c r="F17" s="149"/>
      <c r="G17" s="148" t="s">
        <v>562</v>
      </c>
      <c r="H17" s="148"/>
      <c r="I17" s="148"/>
      <c r="J17" s="149"/>
    </row>
    <row r="18" spans="1:10" ht="19.5">
      <c r="A18" s="150" t="s">
        <v>558</v>
      </c>
      <c r="B18" s="148"/>
      <c r="C18" s="148"/>
      <c r="D18" s="148"/>
      <c r="E18" s="148"/>
      <c r="F18" s="151"/>
      <c r="G18" s="141"/>
      <c r="H18" s="141"/>
      <c r="I18" s="141"/>
      <c r="J18" s="152"/>
    </row>
    <row r="19" spans="1:10" ht="19.5" hidden="1">
      <c r="A19" s="141" t="s">
        <v>563</v>
      </c>
      <c r="B19" s="141"/>
      <c r="C19" s="141"/>
      <c r="D19" s="141"/>
      <c r="E19" s="141"/>
      <c r="F19" s="142"/>
      <c r="G19" s="153" t="s">
        <v>564</v>
      </c>
      <c r="H19" s="154"/>
      <c r="I19" s="155"/>
      <c r="J19" s="142"/>
    </row>
    <row r="20" spans="1:12" ht="18.75" customHeight="1" hidden="1">
      <c r="A20" s="137"/>
      <c r="B20" s="144" t="s">
        <v>565</v>
      </c>
      <c r="C20" s="156"/>
      <c r="D20" s="156"/>
      <c r="E20" s="156"/>
      <c r="F20" s="157">
        <v>75203</v>
      </c>
      <c r="G20" s="258" t="s">
        <v>566</v>
      </c>
      <c r="H20" s="258"/>
      <c r="I20" s="258"/>
      <c r="J20" s="142">
        <v>12100</v>
      </c>
      <c r="L20" s="159"/>
    </row>
    <row r="21" spans="1:10" ht="18.75" customHeight="1" hidden="1">
      <c r="A21" s="137"/>
      <c r="B21" s="160" t="s">
        <v>567</v>
      </c>
      <c r="C21" s="161"/>
      <c r="D21" s="161"/>
      <c r="E21" s="161"/>
      <c r="F21" s="162">
        <v>20305</v>
      </c>
      <c r="G21" s="258" t="s">
        <v>568</v>
      </c>
      <c r="H21" s="258"/>
      <c r="I21" s="258"/>
      <c r="J21" s="142">
        <v>3267</v>
      </c>
    </row>
    <row r="22" spans="1:10" ht="16.5" customHeight="1" hidden="1">
      <c r="A22" s="141" t="s">
        <v>569</v>
      </c>
      <c r="B22" s="141"/>
      <c r="C22" s="141"/>
      <c r="D22" s="141"/>
      <c r="E22" s="141"/>
      <c r="F22" s="141"/>
      <c r="G22" s="163" t="s">
        <v>570</v>
      </c>
      <c r="H22" s="141"/>
      <c r="I22" s="141"/>
      <c r="J22" s="142">
        <v>96141</v>
      </c>
    </row>
    <row r="23" spans="1:10" ht="16.5" customHeight="1" hidden="1">
      <c r="A23" s="137"/>
      <c r="B23" s="156" t="s">
        <v>571</v>
      </c>
      <c r="C23" s="144"/>
      <c r="D23" s="144"/>
      <c r="E23" s="144"/>
      <c r="F23" s="157">
        <v>16000</v>
      </c>
      <c r="G23" s="163"/>
      <c r="H23" s="141"/>
      <c r="I23" s="141"/>
      <c r="J23" s="142"/>
    </row>
    <row r="24" spans="7:10" ht="18.75">
      <c r="G24" s="258" t="s">
        <v>572</v>
      </c>
      <c r="H24" s="258"/>
      <c r="I24" s="258"/>
      <c r="J24" s="142"/>
    </row>
    <row r="25" spans="7:10" ht="17.25" customHeight="1">
      <c r="G25" s="264" t="s">
        <v>574</v>
      </c>
      <c r="H25" s="264"/>
      <c r="I25" s="264"/>
      <c r="J25" s="145">
        <v>10000</v>
      </c>
    </row>
    <row r="26" spans="1:10" ht="17.25" customHeight="1">
      <c r="A26" s="156" t="s">
        <v>573</v>
      </c>
      <c r="B26" s="164"/>
      <c r="C26" s="164"/>
      <c r="D26" s="164"/>
      <c r="E26" s="164"/>
      <c r="F26" s="157">
        <v>11800</v>
      </c>
      <c r="G26" s="175" t="s">
        <v>570</v>
      </c>
      <c r="H26" s="176"/>
      <c r="I26" s="176"/>
      <c r="J26" s="177">
        <v>1800</v>
      </c>
    </row>
    <row r="27" spans="1:10" ht="17.25" customHeight="1">
      <c r="A27" s="173"/>
      <c r="B27" s="143"/>
      <c r="C27" s="143"/>
      <c r="D27" s="143"/>
      <c r="E27" s="143"/>
      <c r="F27" s="174"/>
      <c r="G27" s="158"/>
      <c r="H27" s="158"/>
      <c r="I27" s="158"/>
      <c r="J27" s="142"/>
    </row>
    <row r="28" spans="6:10" s="137" customFormat="1" ht="18.75">
      <c r="F28" s="138"/>
      <c r="G28" s="158"/>
      <c r="H28" s="158"/>
      <c r="I28" s="158"/>
      <c r="J28" s="142"/>
    </row>
    <row r="29" spans="6:10" s="137" customFormat="1" ht="18.75">
      <c r="F29" s="138"/>
      <c r="G29" s="158"/>
      <c r="H29" s="158"/>
      <c r="I29" s="158"/>
      <c r="J29" s="142"/>
    </row>
    <row r="30" spans="1:9" ht="18.75">
      <c r="A30" s="166" t="s">
        <v>575</v>
      </c>
      <c r="B30" s="167"/>
      <c r="C30" s="168"/>
      <c r="D30" s="168"/>
      <c r="E30" s="168"/>
      <c r="F30" s="169"/>
      <c r="G30" s="167"/>
      <c r="H30" s="170"/>
      <c r="I30" s="171"/>
    </row>
    <row r="33" spans="1:10" ht="18.75">
      <c r="A33" s="166"/>
      <c r="B33" s="167"/>
      <c r="C33" s="168"/>
      <c r="D33" s="168"/>
      <c r="E33" s="168"/>
      <c r="F33" s="169"/>
      <c r="G33" s="255" t="s">
        <v>580</v>
      </c>
      <c r="H33" s="255"/>
      <c r="I33" s="255"/>
      <c r="J33" s="255"/>
    </row>
    <row r="34" spans="1:9" ht="18.75">
      <c r="A34" s="166"/>
      <c r="B34" s="167"/>
      <c r="C34" s="168"/>
      <c r="D34" s="168"/>
      <c r="E34" s="168"/>
      <c r="F34" s="169"/>
      <c r="G34" s="167"/>
      <c r="H34" s="255" t="s">
        <v>87</v>
      </c>
      <c r="I34" s="255"/>
    </row>
    <row r="37" spans="1:12" s="42" customFormat="1" ht="18.75">
      <c r="A37" s="137" t="s">
        <v>576</v>
      </c>
      <c r="B37" s="137"/>
      <c r="C37"/>
      <c r="D37"/>
      <c r="E37"/>
      <c r="F37" s="137"/>
      <c r="G37" s="137"/>
      <c r="H37" s="137"/>
      <c r="I37" s="138">
        <v>1000000</v>
      </c>
      <c r="K37"/>
      <c r="L37"/>
    </row>
    <row r="38" spans="1:12" s="42" customFormat="1" ht="18.75">
      <c r="A38" s="137" t="s">
        <v>577</v>
      </c>
      <c r="B38" s="137"/>
      <c r="C38"/>
      <c r="D38"/>
      <c r="E38"/>
      <c r="F38" s="137"/>
      <c r="G38" s="137"/>
      <c r="H38" s="137"/>
      <c r="I38" s="138">
        <v>11800</v>
      </c>
      <c r="K38"/>
      <c r="L38"/>
    </row>
    <row r="39" spans="1:12" s="42" customFormat="1" ht="18.75">
      <c r="A39" s="137" t="s">
        <v>578</v>
      </c>
      <c r="B39"/>
      <c r="C39"/>
      <c r="D39"/>
      <c r="E39"/>
      <c r="F39" s="137"/>
      <c r="G39" s="137"/>
      <c r="H39" s="137"/>
      <c r="I39" s="172">
        <f>I37-I38</f>
        <v>988200</v>
      </c>
      <c r="K39"/>
      <c r="L39"/>
    </row>
  </sheetData>
  <sheetProtection/>
  <mergeCells count="9">
    <mergeCell ref="G25:I25"/>
    <mergeCell ref="G33:J33"/>
    <mergeCell ref="H34:I34"/>
    <mergeCell ref="A1:J1"/>
    <mergeCell ref="A2:J2"/>
    <mergeCell ref="A3:J3"/>
    <mergeCell ref="G20:I20"/>
    <mergeCell ref="G21:I21"/>
    <mergeCell ref="G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A1">
      <pane xSplit="2" ySplit="6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7" sqref="AA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7" width="12.140625" style="0" customWidth="1"/>
    <col min="8" max="8" width="11.7109375" style="0" customWidth="1"/>
    <col min="9" max="9" width="9.57421875" style="0" customWidth="1"/>
    <col min="10" max="11" width="11.00390625" style="0" customWidth="1"/>
    <col min="12" max="14" width="12.28125" style="0" customWidth="1"/>
    <col min="15" max="15" width="25.7109375" style="0" customWidth="1"/>
    <col min="16" max="24" width="12.140625" style="0" customWidth="1"/>
    <col min="25" max="27" width="12.28125" style="0" customWidth="1"/>
  </cols>
  <sheetData>
    <row r="1" spans="1:25" s="2" customFormat="1" ht="15.75">
      <c r="A1" s="272" t="s">
        <v>547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2:27" s="2" customFormat="1" ht="15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594</v>
      </c>
      <c r="Q3" s="1" t="s">
        <v>595</v>
      </c>
      <c r="R3" s="1" t="s">
        <v>596</v>
      </c>
      <c r="S3" s="1" t="s">
        <v>597</v>
      </c>
      <c r="T3" s="1" t="s">
        <v>630</v>
      </c>
      <c r="U3" s="1" t="s">
        <v>598</v>
      </c>
      <c r="V3" s="1" t="s">
        <v>631</v>
      </c>
      <c r="W3" s="1" t="s">
        <v>632</v>
      </c>
      <c r="X3" s="1" t="s">
        <v>599</v>
      </c>
      <c r="Y3" s="1" t="s">
        <v>633</v>
      </c>
      <c r="Z3" s="1" t="s">
        <v>634</v>
      </c>
      <c r="AA3" s="1" t="s">
        <v>600</v>
      </c>
    </row>
    <row r="4" spans="1:27" s="11" customFormat="1" ht="15.75">
      <c r="A4" s="1">
        <v>1</v>
      </c>
      <c r="B4" s="270" t="s">
        <v>9</v>
      </c>
      <c r="C4" s="270" t="s">
        <v>407</v>
      </c>
      <c r="D4" s="270"/>
      <c r="E4" s="270"/>
      <c r="F4" s="270" t="s">
        <v>135</v>
      </c>
      <c r="G4" s="270"/>
      <c r="H4" s="270"/>
      <c r="I4" s="270" t="s">
        <v>136</v>
      </c>
      <c r="J4" s="270"/>
      <c r="K4" s="270"/>
      <c r="L4" s="270" t="s">
        <v>5</v>
      </c>
      <c r="M4" s="270"/>
      <c r="N4" s="270"/>
      <c r="O4" s="270" t="s">
        <v>9</v>
      </c>
      <c r="P4" s="270" t="s">
        <v>407</v>
      </c>
      <c r="Q4" s="270"/>
      <c r="R4" s="270"/>
      <c r="S4" s="270" t="s">
        <v>135</v>
      </c>
      <c r="T4" s="270"/>
      <c r="U4" s="270"/>
      <c r="V4" s="270" t="s">
        <v>136</v>
      </c>
      <c r="W4" s="270"/>
      <c r="X4" s="270"/>
      <c r="Y4" s="270" t="s">
        <v>5</v>
      </c>
      <c r="Z4" s="270"/>
      <c r="AA4" s="270"/>
    </row>
    <row r="5" spans="1:27" s="11" customFormat="1" ht="15.75">
      <c r="A5" s="1">
        <v>2</v>
      </c>
      <c r="B5" s="270"/>
      <c r="C5" s="90" t="s">
        <v>4</v>
      </c>
      <c r="D5" s="90" t="s">
        <v>640</v>
      </c>
      <c r="E5" s="90" t="s">
        <v>668</v>
      </c>
      <c r="F5" s="90" t="s">
        <v>4</v>
      </c>
      <c r="G5" s="90" t="s">
        <v>640</v>
      </c>
      <c r="H5" s="90" t="s">
        <v>668</v>
      </c>
      <c r="I5" s="90" t="s">
        <v>4</v>
      </c>
      <c r="J5" s="90" t="s">
        <v>640</v>
      </c>
      <c r="K5" s="90" t="s">
        <v>668</v>
      </c>
      <c r="L5" s="90" t="s">
        <v>4</v>
      </c>
      <c r="M5" s="90" t="s">
        <v>640</v>
      </c>
      <c r="N5" s="90" t="s">
        <v>668</v>
      </c>
      <c r="O5" s="270"/>
      <c r="P5" s="90" t="s">
        <v>4</v>
      </c>
      <c r="Q5" s="90" t="s">
        <v>640</v>
      </c>
      <c r="R5" s="90" t="s">
        <v>668</v>
      </c>
      <c r="S5" s="90" t="s">
        <v>4</v>
      </c>
      <c r="T5" s="90" t="s">
        <v>640</v>
      </c>
      <c r="U5" s="90" t="s">
        <v>668</v>
      </c>
      <c r="V5" s="90" t="s">
        <v>4</v>
      </c>
      <c r="W5" s="90" t="s">
        <v>640</v>
      </c>
      <c r="X5" s="90" t="s">
        <v>668</v>
      </c>
      <c r="Y5" s="90" t="s">
        <v>4</v>
      </c>
      <c r="Z5" s="90" t="s">
        <v>640</v>
      </c>
      <c r="AA5" s="90" t="s">
        <v>668</v>
      </c>
    </row>
    <row r="6" spans="1:27" s="97" customFormat="1" ht="16.5">
      <c r="A6" s="1">
        <v>3</v>
      </c>
      <c r="B6" s="273" t="s">
        <v>53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 t="s">
        <v>147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</row>
    <row r="7" spans="1:27" s="11" customFormat="1" ht="47.25">
      <c r="A7" s="1">
        <v>4</v>
      </c>
      <c r="B7" s="92" t="s">
        <v>303</v>
      </c>
      <c r="C7" s="5">
        <f>Bevételek!C93</f>
        <v>0</v>
      </c>
      <c r="D7" s="5">
        <f>Bevételek!D93</f>
        <v>0</v>
      </c>
      <c r="E7" s="5">
        <f>Bevételek!E93</f>
        <v>0</v>
      </c>
      <c r="F7" s="5">
        <f>Bevételek!C94</f>
        <v>10763515</v>
      </c>
      <c r="G7" s="5">
        <f>Bevételek!D94</f>
        <v>11532465</v>
      </c>
      <c r="H7" s="5">
        <f>Bevételek!E94</f>
        <v>11664465</v>
      </c>
      <c r="I7" s="5">
        <f>Bevételek!C95</f>
        <v>0</v>
      </c>
      <c r="J7" s="5">
        <f>Bevételek!D95</f>
        <v>0</v>
      </c>
      <c r="K7" s="5">
        <f>Bevételek!E95</f>
        <v>0</v>
      </c>
      <c r="L7" s="5">
        <f aca="true" t="shared" si="0" ref="L7:N10">C7+F7+I7</f>
        <v>10763515</v>
      </c>
      <c r="M7" s="5">
        <f t="shared" si="0"/>
        <v>11532465</v>
      </c>
      <c r="N7" s="5">
        <f t="shared" si="0"/>
        <v>11664465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4579936</v>
      </c>
      <c r="T7" s="5">
        <f>Kiadás!D9</f>
        <v>4579936</v>
      </c>
      <c r="U7" s="5">
        <f>Kiadás!E9</f>
        <v>4579936</v>
      </c>
      <c r="V7" s="5">
        <f>Kiadás!C10</f>
        <v>566000</v>
      </c>
      <c r="W7" s="5">
        <f>Kiadás!D10</f>
        <v>566000</v>
      </c>
      <c r="X7" s="5">
        <f>Kiadás!E10</f>
        <v>566000</v>
      </c>
      <c r="Y7" s="5">
        <f aca="true" t="shared" si="1" ref="Y7:AA11">P7+S7+V7</f>
        <v>5145936</v>
      </c>
      <c r="Z7" s="5">
        <f t="shared" si="1"/>
        <v>5145936</v>
      </c>
      <c r="AA7" s="5">
        <f t="shared" si="1"/>
        <v>5145936</v>
      </c>
    </row>
    <row r="8" spans="1:27" s="11" customFormat="1" ht="45">
      <c r="A8" s="1">
        <v>5</v>
      </c>
      <c r="B8" s="92" t="s">
        <v>325</v>
      </c>
      <c r="C8" s="5">
        <f>Bevételek!C156</f>
        <v>0</v>
      </c>
      <c r="D8" s="5">
        <f>Bevételek!D156</f>
        <v>0</v>
      </c>
      <c r="E8" s="5">
        <f>Bevételek!E156</f>
        <v>0</v>
      </c>
      <c r="F8" s="5">
        <f>Bevételek!C157</f>
        <v>159000</v>
      </c>
      <c r="G8" s="5">
        <f>Bevételek!D157</f>
        <v>159000</v>
      </c>
      <c r="H8" s="5">
        <f>Bevételek!E157</f>
        <v>159000</v>
      </c>
      <c r="I8" s="5">
        <f>Bevételek!C158</f>
        <v>240000</v>
      </c>
      <c r="J8" s="5">
        <f>Bevételek!D158</f>
        <v>240000</v>
      </c>
      <c r="K8" s="5">
        <f>Bevételek!E158</f>
        <v>240000</v>
      </c>
      <c r="L8" s="5">
        <f t="shared" si="0"/>
        <v>399000</v>
      </c>
      <c r="M8" s="5">
        <f t="shared" si="0"/>
        <v>399000</v>
      </c>
      <c r="N8" s="5">
        <f t="shared" si="0"/>
        <v>399000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850175</v>
      </c>
      <c r="T8" s="5">
        <f>Kiadás!D13</f>
        <v>850175</v>
      </c>
      <c r="U8" s="5">
        <f>Kiadás!E13</f>
        <v>850175</v>
      </c>
      <c r="V8" s="5">
        <f>Kiadás!C14</f>
        <v>164905</v>
      </c>
      <c r="W8" s="5">
        <f>Kiadás!D14</f>
        <v>164905</v>
      </c>
      <c r="X8" s="5">
        <f>Kiadás!E14</f>
        <v>164905</v>
      </c>
      <c r="Y8" s="5">
        <f t="shared" si="1"/>
        <v>1015080</v>
      </c>
      <c r="Z8" s="5">
        <f t="shared" si="1"/>
        <v>1015080</v>
      </c>
      <c r="AA8" s="5">
        <f t="shared" si="1"/>
        <v>1015080</v>
      </c>
    </row>
    <row r="9" spans="1:27" s="11" customFormat="1" ht="15.75">
      <c r="A9" s="1">
        <v>6</v>
      </c>
      <c r="B9" s="92" t="s">
        <v>53</v>
      </c>
      <c r="C9" s="5">
        <f>Bevételek!C213</f>
        <v>0</v>
      </c>
      <c r="D9" s="5">
        <f>Bevételek!D213</f>
        <v>0</v>
      </c>
      <c r="E9" s="5">
        <f>Bevételek!E213</f>
        <v>0</v>
      </c>
      <c r="F9" s="5">
        <f>Bevételek!C214</f>
        <v>170410</v>
      </c>
      <c r="G9" s="5">
        <f>Bevételek!D214</f>
        <v>170410</v>
      </c>
      <c r="H9" s="5">
        <f>Bevételek!E214</f>
        <v>236420</v>
      </c>
      <c r="I9" s="5">
        <f>Bevételek!C215</f>
        <v>0</v>
      </c>
      <c r="J9" s="5">
        <f>Bevételek!D215</f>
        <v>0</v>
      </c>
      <c r="K9" s="5">
        <f>Bevételek!E215</f>
        <v>0</v>
      </c>
      <c r="L9" s="5">
        <f t="shared" si="0"/>
        <v>170410</v>
      </c>
      <c r="M9" s="5">
        <f t="shared" si="0"/>
        <v>170410</v>
      </c>
      <c r="N9" s="5">
        <f t="shared" si="0"/>
        <v>236420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5189680</v>
      </c>
      <c r="T9" s="5">
        <f>Kiadás!D17</f>
        <v>5518600</v>
      </c>
      <c r="U9" s="5">
        <f>Kiadás!E17</f>
        <v>5540050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5189680</v>
      </c>
      <c r="Z9" s="5">
        <f t="shared" si="1"/>
        <v>5518600</v>
      </c>
      <c r="AA9" s="5">
        <f t="shared" si="1"/>
        <v>5540050</v>
      </c>
    </row>
    <row r="10" spans="1:27" s="11" customFormat="1" ht="15.75">
      <c r="A10" s="1">
        <v>7</v>
      </c>
      <c r="B10" s="274" t="s">
        <v>383</v>
      </c>
      <c r="C10" s="269">
        <f>Bevételek!C247</f>
        <v>0</v>
      </c>
      <c r="D10" s="269">
        <f>Bevételek!D247</f>
        <v>0</v>
      </c>
      <c r="E10" s="269">
        <f>Bevételek!E247</f>
        <v>0</v>
      </c>
      <c r="F10" s="269">
        <f>Bevételek!C248</f>
        <v>100000</v>
      </c>
      <c r="G10" s="269">
        <f>Bevételek!D248</f>
        <v>100000</v>
      </c>
      <c r="H10" s="269">
        <f>Bevételek!E248</f>
        <v>100000</v>
      </c>
      <c r="I10" s="269">
        <f>Bevételek!C249</f>
        <v>0</v>
      </c>
      <c r="J10" s="269">
        <f>Bevételek!D249</f>
        <v>0</v>
      </c>
      <c r="K10" s="269">
        <f>Bevételek!E249</f>
        <v>0</v>
      </c>
      <c r="L10" s="269">
        <f t="shared" si="0"/>
        <v>100000</v>
      </c>
      <c r="M10" s="269">
        <f t="shared" si="0"/>
        <v>100000</v>
      </c>
      <c r="N10" s="269">
        <f t="shared" si="0"/>
        <v>100000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1226800</v>
      </c>
      <c r="T10" s="5">
        <f>Kiadás!D62</f>
        <v>1603000</v>
      </c>
      <c r="U10" s="5">
        <f>Kiadás!E62</f>
        <v>1605100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1226800</v>
      </c>
      <c r="Z10" s="5">
        <f t="shared" si="1"/>
        <v>1603000</v>
      </c>
      <c r="AA10" s="5">
        <f t="shared" si="1"/>
        <v>1605100</v>
      </c>
    </row>
    <row r="11" spans="1:27" s="11" customFormat="1" ht="30">
      <c r="A11" s="1">
        <v>8</v>
      </c>
      <c r="B11" s="274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94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1028841</v>
      </c>
      <c r="T11" s="5">
        <f>Kiadás!D125</f>
        <v>1177512</v>
      </c>
      <c r="U11" s="5">
        <f>Kiadás!E125</f>
        <v>1351804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1028841</v>
      </c>
      <c r="Z11" s="5">
        <f t="shared" si="1"/>
        <v>1177512</v>
      </c>
      <c r="AA11" s="5">
        <f t="shared" si="1"/>
        <v>1351804</v>
      </c>
    </row>
    <row r="12" spans="1:27" s="11" customFormat="1" ht="15.75">
      <c r="A12" s="1">
        <v>9</v>
      </c>
      <c r="B12" s="93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11192925</v>
      </c>
      <c r="G12" s="13">
        <f t="shared" si="2"/>
        <v>11961875</v>
      </c>
      <c r="H12" s="13">
        <f>SUM(H7:H11)</f>
        <v>12159885</v>
      </c>
      <c r="I12" s="13">
        <f t="shared" si="2"/>
        <v>240000</v>
      </c>
      <c r="J12" s="13">
        <f t="shared" si="2"/>
        <v>240000</v>
      </c>
      <c r="K12" s="13">
        <f>SUM(K7:K11)</f>
        <v>240000</v>
      </c>
      <c r="L12" s="13">
        <f t="shared" si="2"/>
        <v>11432925</v>
      </c>
      <c r="M12" s="13">
        <f t="shared" si="2"/>
        <v>12201875</v>
      </c>
      <c r="N12" s="13">
        <f>SUM(N7:N11)</f>
        <v>12399885</v>
      </c>
      <c r="O12" s="93" t="s">
        <v>95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12875432</v>
      </c>
      <c r="T12" s="13">
        <f t="shared" si="3"/>
        <v>13729223</v>
      </c>
      <c r="U12" s="13">
        <f>SUM(U7:U11)</f>
        <v>13927065</v>
      </c>
      <c r="V12" s="13">
        <f t="shared" si="3"/>
        <v>730905</v>
      </c>
      <c r="W12" s="13">
        <f t="shared" si="3"/>
        <v>730905</v>
      </c>
      <c r="X12" s="13">
        <f>SUM(X7:X11)</f>
        <v>730905</v>
      </c>
      <c r="Y12" s="13">
        <f t="shared" si="3"/>
        <v>13606337</v>
      </c>
      <c r="Z12" s="13">
        <f t="shared" si="3"/>
        <v>14460128</v>
      </c>
      <c r="AA12" s="13">
        <f>SUM(AA7:AA11)</f>
        <v>14657970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-1682507</v>
      </c>
      <c r="G13" s="96">
        <f t="shared" si="4"/>
        <v>-1767348</v>
      </c>
      <c r="H13" s="96">
        <f t="shared" si="4"/>
        <v>-1767180</v>
      </c>
      <c r="I13" s="96">
        <f t="shared" si="4"/>
        <v>-490905</v>
      </c>
      <c r="J13" s="96">
        <f t="shared" si="4"/>
        <v>-490905</v>
      </c>
      <c r="K13" s="96">
        <f t="shared" si="4"/>
        <v>-490905</v>
      </c>
      <c r="L13" s="96">
        <f t="shared" si="4"/>
        <v>-2173412</v>
      </c>
      <c r="M13" s="96">
        <f t="shared" si="4"/>
        <v>-2258253</v>
      </c>
      <c r="N13" s="96">
        <f t="shared" si="4"/>
        <v>-2258085</v>
      </c>
      <c r="O13" s="271" t="s">
        <v>138</v>
      </c>
      <c r="P13" s="268">
        <f>Kiadás!C154</f>
        <v>0</v>
      </c>
      <c r="Q13" s="268">
        <f>Kiadás!D154</f>
        <v>0</v>
      </c>
      <c r="R13" s="268">
        <f>Kiadás!E154</f>
        <v>0</v>
      </c>
      <c r="S13" s="268">
        <f>Kiadás!C155</f>
        <v>398198</v>
      </c>
      <c r="T13" s="268">
        <f>Kiadás!D155</f>
        <v>398198</v>
      </c>
      <c r="U13" s="268">
        <f>Kiadás!E155</f>
        <v>816459</v>
      </c>
      <c r="V13" s="268">
        <f>Kiadás!C156</f>
        <v>0</v>
      </c>
      <c r="W13" s="268">
        <f>Kiadás!D156</f>
        <v>0</v>
      </c>
      <c r="X13" s="268">
        <f>Kiadás!E156</f>
        <v>0</v>
      </c>
      <c r="Y13" s="268">
        <f>P13+S13+V13</f>
        <v>398198</v>
      </c>
      <c r="Z13" s="268">
        <f>Q13+T13+W13</f>
        <v>398198</v>
      </c>
      <c r="AA13" s="268">
        <f>R13+U13+X13</f>
        <v>816459</v>
      </c>
    </row>
    <row r="14" spans="1:27" s="11" customFormat="1" ht="15.75">
      <c r="A14" s="1">
        <v>11</v>
      </c>
      <c r="B14" s="95" t="s">
        <v>143</v>
      </c>
      <c r="C14" s="5">
        <f>Bevételek!C268</f>
        <v>0</v>
      </c>
      <c r="D14" s="5">
        <f>Bevételek!D268</f>
        <v>0</v>
      </c>
      <c r="E14" s="5">
        <f>Bevételek!E268</f>
        <v>0</v>
      </c>
      <c r="F14" s="5">
        <f>Bevételek!C269</f>
        <v>3314424</v>
      </c>
      <c r="G14" s="5">
        <f>Bevételek!D269</f>
        <v>3404265</v>
      </c>
      <c r="H14" s="5">
        <f>Bevételek!E269</f>
        <v>3404265</v>
      </c>
      <c r="I14" s="5">
        <f>Bevételek!C270</f>
        <v>0</v>
      </c>
      <c r="J14" s="5">
        <f>Bevételek!D270</f>
        <v>0</v>
      </c>
      <c r="K14" s="5">
        <f>Bevételek!E270</f>
        <v>0</v>
      </c>
      <c r="L14" s="5">
        <f aca="true" t="shared" si="5" ref="L14:N15">C14+F14+I14</f>
        <v>3314424</v>
      </c>
      <c r="M14" s="5">
        <f t="shared" si="5"/>
        <v>3404265</v>
      </c>
      <c r="N14" s="5">
        <f t="shared" si="5"/>
        <v>3404265</v>
      </c>
      <c r="O14" s="271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</row>
    <row r="15" spans="1:27" s="11" customFormat="1" ht="15.75">
      <c r="A15" s="1">
        <v>12</v>
      </c>
      <c r="B15" s="95" t="s">
        <v>144</v>
      </c>
      <c r="C15" s="5">
        <f>Bevételek!C289</f>
        <v>0</v>
      </c>
      <c r="D15" s="5">
        <f>Bevételek!D289</f>
        <v>0</v>
      </c>
      <c r="E15" s="5">
        <f>Bevételek!E289</f>
        <v>0</v>
      </c>
      <c r="F15" s="5">
        <f>Bevételek!C290</f>
        <v>0</v>
      </c>
      <c r="G15" s="5">
        <f>Bevételek!D290</f>
        <v>0</v>
      </c>
      <c r="H15" s="5">
        <f>Bevételek!E290</f>
        <v>418261</v>
      </c>
      <c r="I15" s="5">
        <f>Bevételek!C291</f>
        <v>0</v>
      </c>
      <c r="J15" s="5">
        <f>Bevételek!D291</f>
        <v>0</v>
      </c>
      <c r="K15" s="5">
        <f>Bevételek!E291</f>
        <v>0</v>
      </c>
      <c r="L15" s="5">
        <f t="shared" si="5"/>
        <v>0</v>
      </c>
      <c r="M15" s="5">
        <f t="shared" si="5"/>
        <v>0</v>
      </c>
      <c r="N15" s="5">
        <f t="shared" si="5"/>
        <v>418261</v>
      </c>
      <c r="O15" s="271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</row>
    <row r="16" spans="1:27" s="11" customFormat="1" ht="31.5">
      <c r="A16" s="1">
        <v>13</v>
      </c>
      <c r="B16" s="93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14507349</v>
      </c>
      <c r="G16" s="14">
        <f t="shared" si="6"/>
        <v>15366140</v>
      </c>
      <c r="H16" s="14">
        <f>H12+H14+H15</f>
        <v>15982411</v>
      </c>
      <c r="I16" s="14">
        <f t="shared" si="6"/>
        <v>240000</v>
      </c>
      <c r="J16" s="14">
        <f t="shared" si="6"/>
        <v>240000</v>
      </c>
      <c r="K16" s="14">
        <f>K12+K14+K15</f>
        <v>240000</v>
      </c>
      <c r="L16" s="14">
        <f t="shared" si="6"/>
        <v>14747349</v>
      </c>
      <c r="M16" s="14">
        <f t="shared" si="6"/>
        <v>15606140</v>
      </c>
      <c r="N16" s="14">
        <f>N12+N14+N15</f>
        <v>16222411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13273630</v>
      </c>
      <c r="T16" s="14">
        <f t="shared" si="7"/>
        <v>14127421</v>
      </c>
      <c r="U16" s="14">
        <f>U12+U13</f>
        <v>14743524</v>
      </c>
      <c r="V16" s="14">
        <f t="shared" si="7"/>
        <v>730905</v>
      </c>
      <c r="W16" s="14">
        <f t="shared" si="7"/>
        <v>730905</v>
      </c>
      <c r="X16" s="14">
        <f>X12+X13</f>
        <v>730905</v>
      </c>
      <c r="Y16" s="14">
        <f t="shared" si="7"/>
        <v>14004535</v>
      </c>
      <c r="Z16" s="14">
        <f t="shared" si="7"/>
        <v>14858326</v>
      </c>
      <c r="AA16" s="14">
        <f>AA12+AA13</f>
        <v>15474429</v>
      </c>
    </row>
    <row r="17" spans="1:27" s="97" customFormat="1" ht="16.5">
      <c r="A17" s="1">
        <v>14</v>
      </c>
      <c r="B17" s="275" t="s">
        <v>146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3" t="s">
        <v>125</v>
      </c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</row>
    <row r="18" spans="1:27" s="11" customFormat="1" ht="47.25">
      <c r="A18" s="1">
        <v>15</v>
      </c>
      <c r="B18" s="92" t="s">
        <v>312</v>
      </c>
      <c r="C18" s="5">
        <f>Bevételek!C127</f>
        <v>0</v>
      </c>
      <c r="D18" s="5">
        <f>Bevételek!D127</f>
        <v>0</v>
      </c>
      <c r="E18" s="5">
        <f>Bevételek!E127</f>
        <v>0</v>
      </c>
      <c r="F18" s="5">
        <f>Bevételek!C128</f>
        <v>1500000</v>
      </c>
      <c r="G18" s="5">
        <f>Bevételek!D128</f>
        <v>1500000</v>
      </c>
      <c r="H18" s="5">
        <f>Bevételek!E128</f>
        <v>1499832</v>
      </c>
      <c r="I18" s="5">
        <f>Bevételek!C129</f>
        <v>0</v>
      </c>
      <c r="J18" s="5">
        <f>Bevételek!D129</f>
        <v>0</v>
      </c>
      <c r="K18" s="5">
        <f>Bevételek!E129</f>
        <v>0</v>
      </c>
      <c r="L18" s="5">
        <f aca="true" t="shared" si="8" ref="L18:N20">C18+F18+I18</f>
        <v>1500000</v>
      </c>
      <c r="M18" s="5">
        <f t="shared" si="8"/>
        <v>1500000</v>
      </c>
      <c r="N18" s="5">
        <f t="shared" si="8"/>
        <v>1499832</v>
      </c>
      <c r="O18" s="92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2012035</v>
      </c>
      <c r="T18" s="5">
        <f>Kiadás!D130</f>
        <v>2012035</v>
      </c>
      <c r="U18" s="5">
        <f>Kiadás!E130</f>
        <v>1105035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2012035</v>
      </c>
      <c r="Z18" s="5">
        <f t="shared" si="9"/>
        <v>2012035</v>
      </c>
      <c r="AA18" s="5">
        <f t="shared" si="9"/>
        <v>1105035</v>
      </c>
    </row>
    <row r="19" spans="1:27" s="11" customFormat="1" ht="15.75">
      <c r="A19" s="1">
        <v>16</v>
      </c>
      <c r="B19" s="92" t="s">
        <v>146</v>
      </c>
      <c r="C19" s="5">
        <f>Bevételek!C233</f>
        <v>0</v>
      </c>
      <c r="D19" s="5">
        <f>Bevételek!D233</f>
        <v>0</v>
      </c>
      <c r="E19" s="5">
        <f>Bevételek!E233</f>
        <v>0</v>
      </c>
      <c r="F19" s="5">
        <f>Bevételek!C234</f>
        <v>0</v>
      </c>
      <c r="G19" s="5">
        <f>Bevételek!D234</f>
        <v>10000</v>
      </c>
      <c r="H19" s="5">
        <f>Bevételek!E234</f>
        <v>10000</v>
      </c>
      <c r="I19" s="5">
        <f>Bevételek!C235</f>
        <v>0</v>
      </c>
      <c r="J19" s="5">
        <f>Bevételek!D235</f>
        <v>0</v>
      </c>
      <c r="K19" s="5">
        <f>Bevételek!E235</f>
        <v>0</v>
      </c>
      <c r="L19" s="5">
        <f t="shared" si="8"/>
        <v>0</v>
      </c>
      <c r="M19" s="5">
        <f t="shared" si="8"/>
        <v>10000</v>
      </c>
      <c r="N19" s="5">
        <f t="shared" si="8"/>
        <v>10000</v>
      </c>
      <c r="O19" s="92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87149</v>
      </c>
      <c r="T19" s="5">
        <f>Kiadás!D134</f>
        <v>87149</v>
      </c>
      <c r="U19" s="5">
        <f>Kiadás!E134</f>
        <v>994149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87149</v>
      </c>
      <c r="Z19" s="5">
        <f t="shared" si="9"/>
        <v>87149</v>
      </c>
      <c r="AA19" s="5">
        <f t="shared" si="9"/>
        <v>994149</v>
      </c>
    </row>
    <row r="20" spans="1:27" s="11" customFormat="1" ht="31.5">
      <c r="A20" s="1">
        <v>17</v>
      </c>
      <c r="B20" s="92" t="s">
        <v>384</v>
      </c>
      <c r="C20" s="5">
        <f>Bevételek!C260</f>
        <v>0</v>
      </c>
      <c r="D20" s="5">
        <f>Bevételek!D260</f>
        <v>0</v>
      </c>
      <c r="E20" s="5">
        <f>Bevételek!E260</f>
        <v>0</v>
      </c>
      <c r="F20" s="5">
        <f>Bevételek!C261</f>
        <v>106370</v>
      </c>
      <c r="G20" s="5">
        <f>Bevételek!D261</f>
        <v>106370</v>
      </c>
      <c r="H20" s="5">
        <f>Bevételek!E261</f>
        <v>106370</v>
      </c>
      <c r="I20" s="5">
        <f>Bevételek!C262</f>
        <v>0</v>
      </c>
      <c r="J20" s="5">
        <f>Bevételek!D262</f>
        <v>0</v>
      </c>
      <c r="K20" s="5">
        <f>Bevételek!E262</f>
        <v>0</v>
      </c>
      <c r="L20" s="5">
        <f t="shared" si="8"/>
        <v>106370</v>
      </c>
      <c r="M20" s="5">
        <f t="shared" si="8"/>
        <v>106370</v>
      </c>
      <c r="N20" s="5">
        <f t="shared" si="8"/>
        <v>106370</v>
      </c>
      <c r="O20" s="92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250000</v>
      </c>
      <c r="T20" s="5">
        <f>Kiadás!D138</f>
        <v>265000</v>
      </c>
      <c r="U20" s="5">
        <f>Kiadás!E138</f>
        <v>265000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250000</v>
      </c>
      <c r="Z20" s="5">
        <f t="shared" si="9"/>
        <v>265000</v>
      </c>
      <c r="AA20" s="5">
        <f t="shared" si="9"/>
        <v>265000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1606370</v>
      </c>
      <c r="G21" s="13">
        <f t="shared" si="10"/>
        <v>1616370</v>
      </c>
      <c r="H21" s="13">
        <f>SUM(H18:H20)</f>
        <v>1616202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1606370</v>
      </c>
      <c r="M21" s="13">
        <f t="shared" si="10"/>
        <v>1616370</v>
      </c>
      <c r="N21" s="13">
        <f>SUM(N18:N20)</f>
        <v>1616202</v>
      </c>
      <c r="O21" s="93" t="s">
        <v>95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2349184</v>
      </c>
      <c r="T21" s="13">
        <f t="shared" si="11"/>
        <v>2364184</v>
      </c>
      <c r="U21" s="13">
        <f>SUM(U18:U20)</f>
        <v>2364184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2349184</v>
      </c>
      <c r="Z21" s="13">
        <f t="shared" si="11"/>
        <v>2364184</v>
      </c>
      <c r="AA21" s="13">
        <f>SUM(AA18:AA20)</f>
        <v>2364184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-742814</v>
      </c>
      <c r="G22" s="96">
        <f t="shared" si="12"/>
        <v>-747814</v>
      </c>
      <c r="H22" s="96">
        <f t="shared" si="12"/>
        <v>-747982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-742814</v>
      </c>
      <c r="M22" s="96">
        <f t="shared" si="12"/>
        <v>-747814</v>
      </c>
      <c r="N22" s="96">
        <f t="shared" si="12"/>
        <v>-747982</v>
      </c>
      <c r="O22" s="271" t="s">
        <v>138</v>
      </c>
      <c r="P22" s="268">
        <f>Kiadás!C169</f>
        <v>0</v>
      </c>
      <c r="Q22" s="268">
        <f>Kiadás!D169</f>
        <v>0</v>
      </c>
      <c r="R22" s="268">
        <f>Kiadás!E169</f>
        <v>0</v>
      </c>
      <c r="S22" s="268">
        <f>Kiadás!C170</f>
        <v>0</v>
      </c>
      <c r="T22" s="268">
        <f>Kiadás!D170</f>
        <v>0</v>
      </c>
      <c r="U22" s="268">
        <f>Kiadás!E170</f>
        <v>0</v>
      </c>
      <c r="V22" s="268">
        <f>Kiadás!C171</f>
        <v>0</v>
      </c>
      <c r="W22" s="268">
        <f>Kiadás!D171</f>
        <v>0</v>
      </c>
      <c r="X22" s="268">
        <f>Kiadás!E171</f>
        <v>0</v>
      </c>
      <c r="Y22" s="268">
        <f>P22+S22+V22</f>
        <v>0</v>
      </c>
      <c r="Z22" s="268">
        <f>Q22+T22+W22</f>
        <v>0</v>
      </c>
      <c r="AA22" s="268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Bevételek!C275</f>
        <v>0</v>
      </c>
      <c r="D23" s="5">
        <f>Bevételek!D275</f>
        <v>0</v>
      </c>
      <c r="E23" s="5">
        <f>Bevételek!E275</f>
        <v>0</v>
      </c>
      <c r="F23" s="5">
        <f>Bevételek!C276</f>
        <v>0</v>
      </c>
      <c r="G23" s="5">
        <f>Bevételek!D276</f>
        <v>0</v>
      </c>
      <c r="H23" s="5">
        <f>Bevételek!E276</f>
        <v>0</v>
      </c>
      <c r="I23" s="5">
        <f>Bevételek!C277</f>
        <v>0</v>
      </c>
      <c r="J23" s="5">
        <f>Bevételek!D277</f>
        <v>0</v>
      </c>
      <c r="K23" s="5">
        <f>Bevételek!E277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71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</row>
    <row r="24" spans="1:27" s="11" customFormat="1" ht="15.75">
      <c r="A24" s="1">
        <v>21</v>
      </c>
      <c r="B24" s="95" t="s">
        <v>144</v>
      </c>
      <c r="C24" s="5">
        <f>Bevételek!C302</f>
        <v>0</v>
      </c>
      <c r="D24" s="5">
        <f>Bevételek!D302</f>
        <v>0</v>
      </c>
      <c r="E24" s="5">
        <f>Bevételek!E302</f>
        <v>0</v>
      </c>
      <c r="F24" s="5">
        <f>Bevételek!C303</f>
        <v>0</v>
      </c>
      <c r="G24" s="5">
        <f>Bevételek!D303</f>
        <v>0</v>
      </c>
      <c r="H24" s="5">
        <f>Bevételek!E303</f>
        <v>0</v>
      </c>
      <c r="I24" s="5">
        <f>Bevételek!C304</f>
        <v>0</v>
      </c>
      <c r="J24" s="5">
        <f>Bevételek!D304</f>
        <v>0</v>
      </c>
      <c r="K24" s="5">
        <f>Bevételek!E304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71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1606370</v>
      </c>
      <c r="G25" s="14">
        <f t="shared" si="14"/>
        <v>1616370</v>
      </c>
      <c r="H25" s="14">
        <f>H21+H23+H24</f>
        <v>1616202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1606370</v>
      </c>
      <c r="M25" s="14">
        <f t="shared" si="14"/>
        <v>1616370</v>
      </c>
      <c r="N25" s="14">
        <f>N21+N23+N24</f>
        <v>1616202</v>
      </c>
      <c r="O25" s="93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2349184</v>
      </c>
      <c r="T25" s="14">
        <f t="shared" si="15"/>
        <v>2364184</v>
      </c>
      <c r="U25" s="14">
        <f>U21+U22</f>
        <v>2364184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2349184</v>
      </c>
      <c r="Z25" s="14">
        <f t="shared" si="15"/>
        <v>2364184</v>
      </c>
      <c r="AA25" s="14">
        <f>AA21+AA22</f>
        <v>2364184</v>
      </c>
    </row>
    <row r="26" spans="1:27" s="97" customFormat="1" ht="16.5">
      <c r="A26" s="1">
        <v>23</v>
      </c>
      <c r="B26" s="273" t="s">
        <v>148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 t="s">
        <v>149</v>
      </c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</row>
    <row r="27" spans="1:27" s="11" customFormat="1" ht="15.75">
      <c r="A27" s="1">
        <v>24</v>
      </c>
      <c r="B27" s="92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12799295</v>
      </c>
      <c r="G27" s="5">
        <f t="shared" si="16"/>
        <v>13578245</v>
      </c>
      <c r="H27" s="5">
        <f>H12+H21</f>
        <v>13776087</v>
      </c>
      <c r="I27" s="5">
        <f t="shared" si="16"/>
        <v>240000</v>
      </c>
      <c r="J27" s="5">
        <f t="shared" si="16"/>
        <v>240000</v>
      </c>
      <c r="K27" s="5">
        <f>K12+K21</f>
        <v>240000</v>
      </c>
      <c r="L27" s="5">
        <f t="shared" si="16"/>
        <v>13039295</v>
      </c>
      <c r="M27" s="5">
        <f t="shared" si="16"/>
        <v>13818245</v>
      </c>
      <c r="N27" s="5">
        <f>N12+N21</f>
        <v>14016087</v>
      </c>
      <c r="O27" s="92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15224616</v>
      </c>
      <c r="T27" s="5">
        <f t="shared" si="17"/>
        <v>16093407</v>
      </c>
      <c r="U27" s="5">
        <f>U12+U21</f>
        <v>16291249</v>
      </c>
      <c r="V27" s="5">
        <f t="shared" si="17"/>
        <v>730905</v>
      </c>
      <c r="W27" s="5">
        <f t="shared" si="17"/>
        <v>730905</v>
      </c>
      <c r="X27" s="5">
        <f>X12+X21</f>
        <v>730905</v>
      </c>
      <c r="Y27" s="5">
        <f t="shared" si="17"/>
        <v>15955521</v>
      </c>
      <c r="Z27" s="5">
        <f t="shared" si="17"/>
        <v>16824312</v>
      </c>
      <c r="AA27" s="5">
        <f>AA12+AA21</f>
        <v>17022154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-2425321</v>
      </c>
      <c r="G28" s="96">
        <f t="shared" si="18"/>
        <v>-2515162</v>
      </c>
      <c r="H28" s="96">
        <f t="shared" si="18"/>
        <v>-2515162</v>
      </c>
      <c r="I28" s="96">
        <f t="shared" si="18"/>
        <v>-490905</v>
      </c>
      <c r="J28" s="96">
        <f t="shared" si="18"/>
        <v>-490905</v>
      </c>
      <c r="K28" s="96">
        <f t="shared" si="18"/>
        <v>-490905</v>
      </c>
      <c r="L28" s="96">
        <f t="shared" si="18"/>
        <v>-2916226</v>
      </c>
      <c r="M28" s="96">
        <f t="shared" si="18"/>
        <v>-3006067</v>
      </c>
      <c r="N28" s="96">
        <f t="shared" si="18"/>
        <v>-3006067</v>
      </c>
      <c r="O28" s="271" t="s">
        <v>145</v>
      </c>
      <c r="P28" s="268">
        <f aca="true" t="shared" si="19" ref="P28:Z28">P13+P22</f>
        <v>0</v>
      </c>
      <c r="Q28" s="268">
        <f t="shared" si="19"/>
        <v>0</v>
      </c>
      <c r="R28" s="268">
        <f>R13+R22</f>
        <v>0</v>
      </c>
      <c r="S28" s="268">
        <f t="shared" si="19"/>
        <v>398198</v>
      </c>
      <c r="T28" s="268">
        <f t="shared" si="19"/>
        <v>398198</v>
      </c>
      <c r="U28" s="268">
        <f>U13+U22</f>
        <v>816459</v>
      </c>
      <c r="V28" s="268">
        <f t="shared" si="19"/>
        <v>0</v>
      </c>
      <c r="W28" s="268">
        <f t="shared" si="19"/>
        <v>0</v>
      </c>
      <c r="X28" s="268">
        <f>X13+X22</f>
        <v>0</v>
      </c>
      <c r="Y28" s="268">
        <f t="shared" si="19"/>
        <v>398198</v>
      </c>
      <c r="Z28" s="268">
        <f t="shared" si="19"/>
        <v>398198</v>
      </c>
      <c r="AA28" s="268">
        <f>AA13+AA22</f>
        <v>816459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N29">C14+C23</f>
        <v>0</v>
      </c>
      <c r="D29" s="5">
        <f t="shared" si="20"/>
        <v>0</v>
      </c>
      <c r="E29" s="5">
        <f>E14+E23</f>
        <v>0</v>
      </c>
      <c r="F29" s="5">
        <f t="shared" si="20"/>
        <v>3314424</v>
      </c>
      <c r="G29" s="5">
        <f t="shared" si="20"/>
        <v>3404265</v>
      </c>
      <c r="H29" s="5">
        <f t="shared" si="20"/>
        <v>3404265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3314424</v>
      </c>
      <c r="M29" s="5">
        <f t="shared" si="20"/>
        <v>3404265</v>
      </c>
      <c r="N29" s="5">
        <f t="shared" si="20"/>
        <v>3404265</v>
      </c>
      <c r="O29" s="271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</row>
    <row r="30" spans="1:27" s="11" customFormat="1" ht="15.75">
      <c r="A30" s="1">
        <v>27</v>
      </c>
      <c r="B30" s="95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418261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418261</v>
      </c>
      <c r="O30" s="271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</row>
    <row r="31" spans="1:27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16113719</v>
      </c>
      <c r="G31" s="14">
        <f t="shared" si="22"/>
        <v>16982510</v>
      </c>
      <c r="H31" s="14">
        <f>H27+H29+H30</f>
        <v>17598613</v>
      </c>
      <c r="I31" s="14">
        <f t="shared" si="22"/>
        <v>240000</v>
      </c>
      <c r="J31" s="14">
        <f t="shared" si="22"/>
        <v>240000</v>
      </c>
      <c r="K31" s="14">
        <f>K27+K29+K30</f>
        <v>240000</v>
      </c>
      <c r="L31" s="14">
        <f t="shared" si="22"/>
        <v>16353719</v>
      </c>
      <c r="M31" s="14">
        <f t="shared" si="22"/>
        <v>17222510</v>
      </c>
      <c r="N31" s="14">
        <f>N27+N29+N30</f>
        <v>17838613</v>
      </c>
      <c r="O31" s="91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15622814</v>
      </c>
      <c r="T31" s="14">
        <f t="shared" si="23"/>
        <v>16491605</v>
      </c>
      <c r="U31" s="14">
        <f>SUM(U27:U30)</f>
        <v>17107708</v>
      </c>
      <c r="V31" s="14">
        <f t="shared" si="23"/>
        <v>730905</v>
      </c>
      <c r="W31" s="14">
        <f t="shared" si="23"/>
        <v>730905</v>
      </c>
      <c r="X31" s="14">
        <f>SUM(X27:X30)</f>
        <v>730905</v>
      </c>
      <c r="Y31" s="14">
        <f t="shared" si="23"/>
        <v>16353719</v>
      </c>
      <c r="Z31" s="14">
        <f t="shared" si="23"/>
        <v>17222510</v>
      </c>
      <c r="AA31" s="14">
        <f>SUM(AA27:AA30)</f>
        <v>17838613</v>
      </c>
    </row>
    <row r="32" spans="12:27" ht="15">
      <c r="L32" s="42"/>
      <c r="M32" s="42"/>
      <c r="N32" s="42"/>
      <c r="Z32" s="196"/>
      <c r="AA32" s="196" t="s">
        <v>607</v>
      </c>
    </row>
    <row r="33" spans="12:14" ht="15">
      <c r="L33" s="42"/>
      <c r="M33" s="42"/>
      <c r="N33" s="42"/>
    </row>
  </sheetData>
  <sheetProtection/>
  <mergeCells count="69">
    <mergeCell ref="B26:N26"/>
    <mergeCell ref="O26:AA26"/>
    <mergeCell ref="O17:AA17"/>
    <mergeCell ref="O6:AA6"/>
    <mergeCell ref="Q13:Q15"/>
    <mergeCell ref="C10:C11"/>
    <mergeCell ref="I10:I11"/>
    <mergeCell ref="D10:D11"/>
    <mergeCell ref="G10:G11"/>
    <mergeCell ref="A1:Y1"/>
    <mergeCell ref="S4:U4"/>
    <mergeCell ref="P4:R4"/>
    <mergeCell ref="F4:H4"/>
    <mergeCell ref="F10:F11"/>
    <mergeCell ref="B6:N6"/>
    <mergeCell ref="B4:B5"/>
    <mergeCell ref="O4:O5"/>
    <mergeCell ref="M10:M11"/>
    <mergeCell ref="B10:B11"/>
    <mergeCell ref="W22:W24"/>
    <mergeCell ref="W28:W30"/>
    <mergeCell ref="T13:T15"/>
    <mergeCell ref="T28:T30"/>
    <mergeCell ref="S28:S30"/>
    <mergeCell ref="U13:U15"/>
    <mergeCell ref="T22:T24"/>
    <mergeCell ref="U22:U24"/>
    <mergeCell ref="U28:U30"/>
    <mergeCell ref="V28:V30"/>
    <mergeCell ref="O28:O30"/>
    <mergeCell ref="P22:P24"/>
    <mergeCell ref="P13:P15"/>
    <mergeCell ref="S13:S15"/>
    <mergeCell ref="P28:P30"/>
    <mergeCell ref="O22:O24"/>
    <mergeCell ref="R28:R30"/>
    <mergeCell ref="Q22:Q24"/>
    <mergeCell ref="Q28:Q30"/>
    <mergeCell ref="S22:S24"/>
    <mergeCell ref="V22:V24"/>
    <mergeCell ref="C4:E4"/>
    <mergeCell ref="L10:L11"/>
    <mergeCell ref="I4:K4"/>
    <mergeCell ref="L4:N4"/>
    <mergeCell ref="O13:O15"/>
    <mergeCell ref="E10:E11"/>
    <mergeCell ref="H10:H11"/>
    <mergeCell ref="K10:K11"/>
    <mergeCell ref="B17:N17"/>
    <mergeCell ref="V4:X4"/>
    <mergeCell ref="Z28:Z30"/>
    <mergeCell ref="Z22:Z24"/>
    <mergeCell ref="Y4:AA4"/>
    <mergeCell ref="Y28:Y30"/>
    <mergeCell ref="X22:X24"/>
    <mergeCell ref="X28:X30"/>
    <mergeCell ref="AA13:AA15"/>
    <mergeCell ref="AA22:AA24"/>
    <mergeCell ref="AA28:AA30"/>
    <mergeCell ref="Y22:Y24"/>
    <mergeCell ref="J10:J11"/>
    <mergeCell ref="N10:N11"/>
    <mergeCell ref="Z13:Z15"/>
    <mergeCell ref="R13:R15"/>
    <mergeCell ref="X13:X15"/>
    <mergeCell ref="W13:W15"/>
    <mergeCell ref="Y13:Y15"/>
    <mergeCell ref="V13:V15"/>
    <mergeCell ref="R22:R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8" r:id="rId1"/>
  <headerFooter>
    <oddHeader>&amp;R&amp;"Arial,Normál"&amp;10 1. melléklet az 1/2017.(II.20.) önkormányzati rendelethez
 "&amp;"Arial,Dőlt"1. melléklet a 3/2016.(III.10.)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0"/>
  <sheetViews>
    <sheetView zoomScalePageLayoutView="0" workbookViewId="0" topLeftCell="A1">
      <pane xSplit="3" ySplit="6" topLeftCell="F7" activePane="bottomRight" state="frozen"/>
      <selection pane="topLeft" activeCell="AA7" sqref="AA7"/>
      <selection pane="topRight" activeCell="AA7" sqref="AA7"/>
      <selection pane="bottomLeft" activeCell="AA7" sqref="AA7"/>
      <selection pane="bottomRight" activeCell="AA7" sqref="AA7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6384" width="9.140625" style="2" customWidth="1"/>
  </cols>
  <sheetData>
    <row r="1" spans="1:12" ht="15.75">
      <c r="A1" s="272" t="s">
        <v>537</v>
      </c>
      <c r="B1" s="272"/>
      <c r="C1" s="272"/>
      <c r="D1" s="272"/>
      <c r="E1" s="272"/>
      <c r="F1" s="272"/>
      <c r="G1" s="272"/>
      <c r="H1" s="272"/>
      <c r="I1" s="272"/>
      <c r="J1" s="272"/>
      <c r="K1" s="2"/>
      <c r="L1" s="2"/>
    </row>
    <row r="2" spans="1:12" ht="15.75">
      <c r="A2" s="272" t="s">
        <v>488</v>
      </c>
      <c r="B2" s="272"/>
      <c r="C2" s="272"/>
      <c r="D2" s="272"/>
      <c r="E2" s="272"/>
      <c r="F2" s="272"/>
      <c r="G2" s="272"/>
      <c r="H2" s="272"/>
      <c r="I2" s="272"/>
      <c r="J2" s="272"/>
      <c r="K2" s="2"/>
      <c r="L2" s="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76" t="s">
        <v>9</v>
      </c>
      <c r="C5" s="276" t="s">
        <v>153</v>
      </c>
      <c r="D5" s="278" t="s">
        <v>14</v>
      </c>
      <c r="E5" s="279"/>
      <c r="F5" s="279"/>
      <c r="G5" s="278" t="s">
        <v>15</v>
      </c>
      <c r="H5" s="279"/>
      <c r="I5" s="279"/>
      <c r="J5" s="278" t="s">
        <v>16</v>
      </c>
      <c r="K5" s="279"/>
      <c r="L5" s="280"/>
    </row>
    <row r="6" spans="1:12" s="3" customFormat="1" ht="31.5">
      <c r="A6" s="1">
        <v>2</v>
      </c>
      <c r="B6" s="277"/>
      <c r="C6" s="277"/>
      <c r="D6" s="40" t="s">
        <v>4</v>
      </c>
      <c r="E6" s="40" t="s">
        <v>606</v>
      </c>
      <c r="F6" s="40" t="s">
        <v>668</v>
      </c>
      <c r="G6" s="40" t="s">
        <v>4</v>
      </c>
      <c r="H6" s="40" t="s">
        <v>606</v>
      </c>
      <c r="I6" s="40" t="s">
        <v>668</v>
      </c>
      <c r="J6" s="40" t="s">
        <v>4</v>
      </c>
      <c r="K6" s="40" t="s">
        <v>606</v>
      </c>
      <c r="L6" s="40" t="s">
        <v>668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6" s="3" customFormat="1" ht="31.5">
      <c r="A10" s="1">
        <v>4</v>
      </c>
      <c r="B10" s="122" t="s">
        <v>552</v>
      </c>
      <c r="C10" s="101">
        <v>2</v>
      </c>
      <c r="D10" s="5">
        <v>796878</v>
      </c>
      <c r="E10" s="5">
        <v>796878</v>
      </c>
      <c r="F10" s="5">
        <v>82705</v>
      </c>
      <c r="G10" s="5">
        <v>215157</v>
      </c>
      <c r="H10" s="5">
        <v>215157</v>
      </c>
      <c r="I10" s="5">
        <v>22330</v>
      </c>
      <c r="J10" s="5">
        <f aca="true" t="shared" si="0" ref="J10:L13">D10+G10</f>
        <v>1012035</v>
      </c>
      <c r="K10" s="5">
        <f t="shared" si="0"/>
        <v>1012035</v>
      </c>
      <c r="L10" s="5">
        <f t="shared" si="0"/>
        <v>105035</v>
      </c>
      <c r="M10" s="194"/>
      <c r="N10" s="194"/>
      <c r="O10" s="194"/>
      <c r="P10" s="194"/>
    </row>
    <row r="11" spans="1:12" s="3" customFormat="1" ht="15.75" hidden="1">
      <c r="A11" s="1"/>
      <c r="B11" s="122"/>
      <c r="C11" s="10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2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6" s="3" customFormat="1" ht="31.5">
      <c r="A14" s="1">
        <v>5</v>
      </c>
      <c r="B14" s="7" t="s">
        <v>211</v>
      </c>
      <c r="C14" s="101"/>
      <c r="D14" s="5">
        <f>SUM(D10:D13)</f>
        <v>796878</v>
      </c>
      <c r="E14" s="5">
        <f>SUM(E10:E13)</f>
        <v>796878</v>
      </c>
      <c r="F14" s="5">
        <f>SUM(F10:F13)</f>
        <v>82705</v>
      </c>
      <c r="G14" s="117"/>
      <c r="H14" s="117"/>
      <c r="I14" s="117"/>
      <c r="J14" s="117"/>
      <c r="K14" s="117"/>
      <c r="L14" s="117"/>
      <c r="M14" s="194"/>
      <c r="N14" s="194"/>
      <c r="O14" s="194"/>
      <c r="P14" s="194"/>
    </row>
    <row r="15" spans="1:16" s="3" customFormat="1" ht="15.75" hidden="1">
      <c r="A15" s="1"/>
      <c r="B15" s="7"/>
      <c r="C15" s="101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  <c r="M15" s="194"/>
      <c r="N15" s="194"/>
      <c r="O15" s="194"/>
      <c r="P15" s="194"/>
    </row>
    <row r="16" spans="1:16" s="3" customFormat="1" ht="31.5" hidden="1">
      <c r="A16" s="1"/>
      <c r="B16" s="7" t="s">
        <v>210</v>
      </c>
      <c r="C16" s="101"/>
      <c r="D16" s="5">
        <f>SUM(D15)</f>
        <v>0</v>
      </c>
      <c r="E16" s="5">
        <f>SUM(E15)</f>
        <v>0</v>
      </c>
      <c r="F16" s="5">
        <f>SUM(F15)</f>
        <v>0</v>
      </c>
      <c r="G16" s="117"/>
      <c r="H16" s="117"/>
      <c r="I16" s="117"/>
      <c r="J16" s="117"/>
      <c r="K16" s="117"/>
      <c r="L16" s="117"/>
      <c r="M16" s="194"/>
      <c r="N16" s="194"/>
      <c r="O16" s="194"/>
      <c r="P16" s="194"/>
    </row>
    <row r="17" spans="1:16" s="3" customFormat="1" ht="15.75">
      <c r="A17" s="1">
        <v>6</v>
      </c>
      <c r="B17" s="122" t="s">
        <v>538</v>
      </c>
      <c r="C17" s="101">
        <v>2</v>
      </c>
      <c r="D17" s="5">
        <v>787402</v>
      </c>
      <c r="E17" s="5">
        <v>787402</v>
      </c>
      <c r="F17" s="5">
        <v>787402</v>
      </c>
      <c r="G17" s="5">
        <v>212598</v>
      </c>
      <c r="H17" s="5">
        <v>212598</v>
      </c>
      <c r="I17" s="5">
        <v>212598</v>
      </c>
      <c r="J17" s="5">
        <f aca="true" t="shared" si="1" ref="J17:L21">D17+G17</f>
        <v>1000000</v>
      </c>
      <c r="K17" s="5">
        <f t="shared" si="1"/>
        <v>1000000</v>
      </c>
      <c r="L17" s="5">
        <f t="shared" si="1"/>
        <v>1000000</v>
      </c>
      <c r="M17" s="194"/>
      <c r="N17" s="194"/>
      <c r="O17" s="194"/>
      <c r="P17" s="194"/>
    </row>
    <row r="18" spans="1:16" s="3" customFormat="1" ht="15.75" hidden="1">
      <c r="A18" s="1"/>
      <c r="B18" s="122"/>
      <c r="C18" s="101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  <c r="M18" s="194"/>
      <c r="N18" s="194"/>
      <c r="O18" s="194"/>
      <c r="P18" s="194"/>
    </row>
    <row r="19" spans="1:16" s="3" customFormat="1" ht="15.75" hidden="1">
      <c r="A19" s="1"/>
      <c r="B19" s="7"/>
      <c r="C19" s="101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  <c r="M19" s="194"/>
      <c r="N19" s="194"/>
      <c r="O19" s="194"/>
      <c r="P19" s="194"/>
    </row>
    <row r="20" spans="1:16" s="3" customFormat="1" ht="15.75" hidden="1">
      <c r="A20" s="1"/>
      <c r="B20" s="7"/>
      <c r="C20" s="101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  <c r="M20" s="194"/>
      <c r="N20" s="194"/>
      <c r="O20" s="194"/>
      <c r="P20" s="194"/>
    </row>
    <row r="21" spans="1:16" s="3" customFormat="1" ht="15.75" hidden="1">
      <c r="A21" s="1"/>
      <c r="B21" s="122"/>
      <c r="C21" s="101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  <c r="M21" s="194"/>
      <c r="N21" s="194"/>
      <c r="O21" s="194"/>
      <c r="P21" s="194"/>
    </row>
    <row r="22" spans="1:16" s="3" customFormat="1" ht="47.25">
      <c r="A22" s="1">
        <v>7</v>
      </c>
      <c r="B22" s="7" t="s">
        <v>213</v>
      </c>
      <c r="C22" s="101"/>
      <c r="D22" s="5">
        <f>SUM(D17:D21)</f>
        <v>787402</v>
      </c>
      <c r="E22" s="5">
        <f>SUM(E17:E21)</f>
        <v>787402</v>
      </c>
      <c r="F22" s="5">
        <f>SUM(F17:F21)</f>
        <v>787402</v>
      </c>
      <c r="G22" s="117"/>
      <c r="H22" s="117"/>
      <c r="I22" s="117"/>
      <c r="J22" s="117"/>
      <c r="K22" s="117"/>
      <c r="L22" s="117"/>
      <c r="M22" s="194"/>
      <c r="N22" s="194"/>
      <c r="O22" s="194"/>
      <c r="P22" s="194"/>
    </row>
    <row r="23" spans="1:16" s="3" customFormat="1" ht="15.75" hidden="1">
      <c r="A23" s="1"/>
      <c r="B23" s="7" t="s">
        <v>214</v>
      </c>
      <c r="C23" s="101"/>
      <c r="D23" s="5"/>
      <c r="E23" s="5"/>
      <c r="F23" s="5"/>
      <c r="G23" s="117"/>
      <c r="H23" s="117"/>
      <c r="I23" s="117"/>
      <c r="J23" s="117"/>
      <c r="K23" s="117"/>
      <c r="L23" s="117"/>
      <c r="M23" s="194"/>
      <c r="N23" s="194"/>
      <c r="O23" s="194"/>
      <c r="P23" s="194"/>
    </row>
    <row r="24" spans="1:16" s="3" customFormat="1" ht="31.5" hidden="1">
      <c r="A24" s="1"/>
      <c r="B24" s="7" t="s">
        <v>215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  <c r="M24" s="194"/>
      <c r="N24" s="194"/>
      <c r="O24" s="194"/>
      <c r="P24" s="194"/>
    </row>
    <row r="25" spans="1:16" s="3" customFormat="1" ht="47.25">
      <c r="A25" s="1">
        <v>8</v>
      </c>
      <c r="B25" s="7" t="s">
        <v>234</v>
      </c>
      <c r="C25" s="101"/>
      <c r="D25" s="117"/>
      <c r="E25" s="117"/>
      <c r="F25" s="117"/>
      <c r="G25" s="5">
        <f>SUM(G7:G24)</f>
        <v>427755</v>
      </c>
      <c r="H25" s="5">
        <f>SUM(H7:H24)</f>
        <v>427755</v>
      </c>
      <c r="I25" s="5">
        <f>SUM(I7:I24)</f>
        <v>234928</v>
      </c>
      <c r="J25" s="117"/>
      <c r="K25" s="117"/>
      <c r="L25" s="117"/>
      <c r="M25" s="194"/>
      <c r="N25" s="194"/>
      <c r="O25" s="194"/>
      <c r="P25" s="194"/>
    </row>
    <row r="26" spans="1:16" s="3" customFormat="1" ht="15.75">
      <c r="A26" s="1">
        <v>9</v>
      </c>
      <c r="B26" s="9" t="s">
        <v>120</v>
      </c>
      <c r="C26" s="101"/>
      <c r="D26" s="14">
        <f aca="true" t="shared" si="2" ref="D26:I26">SUM(D27:D29)</f>
        <v>1584280</v>
      </c>
      <c r="E26" s="14">
        <f t="shared" si="2"/>
        <v>1584280</v>
      </c>
      <c r="F26" s="14">
        <f t="shared" si="2"/>
        <v>870107</v>
      </c>
      <c r="G26" s="14">
        <f t="shared" si="2"/>
        <v>427755</v>
      </c>
      <c r="H26" s="14">
        <f t="shared" si="2"/>
        <v>427755</v>
      </c>
      <c r="I26" s="14">
        <f t="shared" si="2"/>
        <v>234928</v>
      </c>
      <c r="J26" s="14">
        <f aca="true" t="shared" si="3" ref="J26:L29">D26+G26</f>
        <v>2012035</v>
      </c>
      <c r="K26" s="14">
        <f t="shared" si="3"/>
        <v>2012035</v>
      </c>
      <c r="L26" s="14">
        <f t="shared" si="3"/>
        <v>1105035</v>
      </c>
      <c r="M26" s="194"/>
      <c r="N26" s="194"/>
      <c r="O26" s="194"/>
      <c r="P26" s="194"/>
    </row>
    <row r="27" spans="1:16" s="3" customFormat="1" ht="31.5">
      <c r="A27" s="1">
        <v>10</v>
      </c>
      <c r="B27" s="89" t="s">
        <v>408</v>
      </c>
      <c r="C27" s="101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94"/>
      <c r="N27" s="194"/>
      <c r="O27" s="194"/>
      <c r="P27" s="194"/>
    </row>
    <row r="28" spans="1:16" s="3" customFormat="1" ht="15.75">
      <c r="A28" s="1">
        <v>11</v>
      </c>
      <c r="B28" s="89" t="s">
        <v>245</v>
      </c>
      <c r="C28" s="101">
        <v>2</v>
      </c>
      <c r="D28" s="5">
        <f aca="true" t="shared" si="5" ref="D28:I28">SUMIF($C$7:$C$26,"2",D$7:D$26)</f>
        <v>1584280</v>
      </c>
      <c r="E28" s="5">
        <f t="shared" si="5"/>
        <v>1584280</v>
      </c>
      <c r="F28" s="5">
        <f t="shared" si="5"/>
        <v>870107</v>
      </c>
      <c r="G28" s="5">
        <f t="shared" si="5"/>
        <v>427755</v>
      </c>
      <c r="H28" s="5">
        <f t="shared" si="5"/>
        <v>427755</v>
      </c>
      <c r="I28" s="5">
        <f t="shared" si="5"/>
        <v>234928</v>
      </c>
      <c r="J28" s="5">
        <f t="shared" si="3"/>
        <v>2012035</v>
      </c>
      <c r="K28" s="5">
        <f t="shared" si="3"/>
        <v>2012035</v>
      </c>
      <c r="L28" s="5">
        <f t="shared" si="3"/>
        <v>1105035</v>
      </c>
      <c r="M28" s="194"/>
      <c r="N28" s="194"/>
      <c r="O28" s="194"/>
      <c r="P28" s="194"/>
    </row>
    <row r="29" spans="1:16" s="3" customFormat="1" ht="15.75">
      <c r="A29" s="1">
        <v>12</v>
      </c>
      <c r="B29" s="89" t="s">
        <v>137</v>
      </c>
      <c r="C29" s="101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  <c r="M29" s="194"/>
      <c r="N29" s="194"/>
      <c r="O29" s="194"/>
      <c r="P29" s="194"/>
    </row>
    <row r="30" spans="1:16" s="3" customFormat="1" ht="15.75">
      <c r="A30" s="1">
        <v>13</v>
      </c>
      <c r="B30" s="106" t="s">
        <v>54</v>
      </c>
      <c r="C30" s="101"/>
      <c r="D30" s="14"/>
      <c r="E30" s="14"/>
      <c r="F30" s="14"/>
      <c r="G30" s="14"/>
      <c r="H30" s="14"/>
      <c r="I30" s="14"/>
      <c r="J30" s="14"/>
      <c r="K30" s="14"/>
      <c r="L30" s="14"/>
      <c r="M30" s="194"/>
      <c r="N30" s="194"/>
      <c r="O30" s="194"/>
      <c r="P30" s="194"/>
    </row>
    <row r="31" spans="1:16" s="3" customFormat="1" ht="15.75">
      <c r="A31" s="1">
        <v>14</v>
      </c>
      <c r="B31" s="122" t="s">
        <v>506</v>
      </c>
      <c r="C31" s="101">
        <v>2</v>
      </c>
      <c r="D31" s="5">
        <v>68621</v>
      </c>
      <c r="E31" s="5">
        <v>68621</v>
      </c>
      <c r="F31" s="5">
        <v>68621</v>
      </c>
      <c r="G31" s="5">
        <v>18528</v>
      </c>
      <c r="H31" s="5">
        <v>18528</v>
      </c>
      <c r="I31" s="5">
        <v>18528</v>
      </c>
      <c r="J31" s="5">
        <f aca="true" t="shared" si="7" ref="J31:L38">D31+G31</f>
        <v>87149</v>
      </c>
      <c r="K31" s="5">
        <f t="shared" si="7"/>
        <v>87149</v>
      </c>
      <c r="L31" s="5">
        <f t="shared" si="7"/>
        <v>87149</v>
      </c>
      <c r="M31" s="194"/>
      <c r="N31" s="194"/>
      <c r="O31" s="194"/>
      <c r="P31" s="194"/>
    </row>
    <row r="32" spans="1:16" s="3" customFormat="1" ht="15.75" hidden="1">
      <c r="A32" s="1"/>
      <c r="B32" s="122"/>
      <c r="C32" s="101"/>
      <c r="D32" s="5"/>
      <c r="E32" s="5"/>
      <c r="F32" s="5"/>
      <c r="G32" s="5"/>
      <c r="H32" s="5"/>
      <c r="I32" s="5"/>
      <c r="J32" s="5">
        <f t="shared" si="7"/>
        <v>0</v>
      </c>
      <c r="K32" s="5">
        <f t="shared" si="7"/>
        <v>0</v>
      </c>
      <c r="L32" s="5">
        <f t="shared" si="7"/>
        <v>0</v>
      </c>
      <c r="M32" s="194"/>
      <c r="N32" s="194"/>
      <c r="O32" s="194"/>
      <c r="P32" s="194"/>
    </row>
    <row r="33" spans="1:16" s="3" customFormat="1" ht="15.75" hidden="1">
      <c r="A33" s="1"/>
      <c r="B33" s="122"/>
      <c r="C33" s="101"/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  <c r="M33" s="194"/>
      <c r="N33" s="194"/>
      <c r="O33" s="194"/>
      <c r="P33" s="194"/>
    </row>
    <row r="34" spans="1:16" s="3" customFormat="1" ht="15.75" hidden="1">
      <c r="A34" s="1"/>
      <c r="B34" s="122"/>
      <c r="C34" s="101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  <c r="M34" s="194"/>
      <c r="N34" s="194"/>
      <c r="O34" s="194"/>
      <c r="P34" s="194"/>
    </row>
    <row r="35" spans="1:16" s="3" customFormat="1" ht="15.75" hidden="1">
      <c r="A35" s="1"/>
      <c r="B35" s="122" t="s">
        <v>520</v>
      </c>
      <c r="C35" s="101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  <c r="M35" s="194"/>
      <c r="N35" s="194"/>
      <c r="O35" s="194"/>
      <c r="P35" s="194"/>
    </row>
    <row r="36" spans="1:16" s="3" customFormat="1" ht="15.75" hidden="1">
      <c r="A36" s="1"/>
      <c r="B36" s="122" t="s">
        <v>520</v>
      </c>
      <c r="C36" s="101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  <c r="M36" s="194"/>
      <c r="N36" s="194"/>
      <c r="O36" s="194"/>
      <c r="P36" s="194"/>
    </row>
    <row r="37" spans="1:16" s="3" customFormat="1" ht="15.75" hidden="1">
      <c r="A37" s="1"/>
      <c r="B37" s="122"/>
      <c r="C37" s="101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  <c r="M37" s="194"/>
      <c r="N37" s="194"/>
      <c r="O37" s="194"/>
      <c r="P37" s="194"/>
    </row>
    <row r="38" spans="1:16" s="3" customFormat="1" ht="15.75">
      <c r="A38" s="1" t="s">
        <v>673</v>
      </c>
      <c r="B38" s="7" t="s">
        <v>646</v>
      </c>
      <c r="C38" s="101">
        <v>2</v>
      </c>
      <c r="D38" s="5">
        <v>0</v>
      </c>
      <c r="E38" s="5">
        <v>0</v>
      </c>
      <c r="F38" s="5">
        <v>907000</v>
      </c>
      <c r="G38" s="5">
        <v>0</v>
      </c>
      <c r="H38" s="5">
        <v>0</v>
      </c>
      <c r="I38" s="5">
        <v>0</v>
      </c>
      <c r="J38" s="5">
        <f t="shared" si="7"/>
        <v>0</v>
      </c>
      <c r="K38" s="5">
        <f t="shared" si="7"/>
        <v>0</v>
      </c>
      <c r="L38" s="5">
        <f t="shared" si="7"/>
        <v>907000</v>
      </c>
      <c r="M38" s="194"/>
      <c r="N38" s="194"/>
      <c r="O38" s="194"/>
      <c r="P38" s="194"/>
    </row>
    <row r="39" spans="1:16" s="3" customFormat="1" ht="15.75">
      <c r="A39" s="1">
        <v>15</v>
      </c>
      <c r="B39" s="7" t="s">
        <v>216</v>
      </c>
      <c r="C39" s="101"/>
      <c r="D39" s="5">
        <f>SUM(D31:D37)</f>
        <v>68621</v>
      </c>
      <c r="E39" s="5">
        <f>SUM(E31:E37)</f>
        <v>68621</v>
      </c>
      <c r="F39" s="5">
        <f>SUM(F31:F37)</f>
        <v>68621</v>
      </c>
      <c r="G39" s="117"/>
      <c r="H39" s="117"/>
      <c r="I39" s="117"/>
      <c r="J39" s="117"/>
      <c r="K39" s="117"/>
      <c r="L39" s="117"/>
      <c r="M39" s="194"/>
      <c r="N39" s="194"/>
      <c r="O39" s="194"/>
      <c r="P39" s="194"/>
    </row>
    <row r="40" spans="1:16" s="3" customFormat="1" ht="31.5" hidden="1">
      <c r="A40" s="1"/>
      <c r="B40" s="7" t="s">
        <v>217</v>
      </c>
      <c r="C40" s="101"/>
      <c r="D40" s="5"/>
      <c r="E40" s="5"/>
      <c r="F40" s="5"/>
      <c r="G40" s="117"/>
      <c r="H40" s="117"/>
      <c r="I40" s="117"/>
      <c r="J40" s="117"/>
      <c r="K40" s="117"/>
      <c r="L40" s="117"/>
      <c r="M40" s="194"/>
      <c r="N40" s="194"/>
      <c r="O40" s="194"/>
      <c r="P40" s="194"/>
    </row>
    <row r="41" spans="1:16" s="3" customFormat="1" ht="15.75" hidden="1">
      <c r="A41" s="1"/>
      <c r="B41" s="7"/>
      <c r="C41" s="101"/>
      <c r="D41" s="5"/>
      <c r="E41" s="5"/>
      <c r="F41" s="5"/>
      <c r="G41" s="5"/>
      <c r="H41" s="5"/>
      <c r="I41" s="5"/>
      <c r="J41" s="5">
        <f aca="true" t="shared" si="8" ref="J41:L42">D41+G41</f>
        <v>0</v>
      </c>
      <c r="K41" s="5">
        <f t="shared" si="8"/>
        <v>0</v>
      </c>
      <c r="L41" s="5">
        <f t="shared" si="8"/>
        <v>0</v>
      </c>
      <c r="M41" s="194"/>
      <c r="N41" s="194"/>
      <c r="O41" s="194"/>
      <c r="P41" s="194"/>
    </row>
    <row r="42" spans="1:16" s="3" customFormat="1" ht="15.75" hidden="1">
      <c r="A42" s="1"/>
      <c r="B42" s="7"/>
      <c r="C42" s="101"/>
      <c r="D42" s="5"/>
      <c r="E42" s="5"/>
      <c r="F42" s="5"/>
      <c r="G42" s="5"/>
      <c r="H42" s="5"/>
      <c r="I42" s="5"/>
      <c r="J42" s="5">
        <f t="shared" si="8"/>
        <v>0</v>
      </c>
      <c r="K42" s="5">
        <f t="shared" si="8"/>
        <v>0</v>
      </c>
      <c r="L42" s="5">
        <f t="shared" si="8"/>
        <v>0</v>
      </c>
      <c r="M42" s="194"/>
      <c r="N42" s="194"/>
      <c r="O42" s="194"/>
      <c r="P42" s="194"/>
    </row>
    <row r="43" spans="1:16" s="3" customFormat="1" ht="31.5" hidden="1">
      <c r="A43" s="1"/>
      <c r="B43" s="7" t="s">
        <v>218</v>
      </c>
      <c r="C43" s="101"/>
      <c r="D43" s="5">
        <f>SUM(D41:D42)</f>
        <v>0</v>
      </c>
      <c r="E43" s="5">
        <f>SUM(E41:E42)</f>
        <v>0</v>
      </c>
      <c r="F43" s="5">
        <f>SUM(F41:F42)</f>
        <v>0</v>
      </c>
      <c r="G43" s="117"/>
      <c r="H43" s="117"/>
      <c r="I43" s="117"/>
      <c r="J43" s="117"/>
      <c r="K43" s="117"/>
      <c r="L43" s="117"/>
      <c r="M43" s="194"/>
      <c r="N43" s="194"/>
      <c r="O43" s="194"/>
      <c r="P43" s="194"/>
    </row>
    <row r="44" spans="1:16" s="3" customFormat="1" ht="47.25">
      <c r="A44" s="1">
        <v>16</v>
      </c>
      <c r="B44" s="7" t="s">
        <v>219</v>
      </c>
      <c r="C44" s="101"/>
      <c r="D44" s="117"/>
      <c r="E44" s="117"/>
      <c r="F44" s="117"/>
      <c r="G44" s="5">
        <f>SUM(G30:G43)</f>
        <v>18528</v>
      </c>
      <c r="H44" s="5">
        <f>SUM(H30:H43)</f>
        <v>18528</v>
      </c>
      <c r="I44" s="5">
        <f>SUM(I30:I43)</f>
        <v>18528</v>
      </c>
      <c r="J44" s="117"/>
      <c r="K44" s="117"/>
      <c r="L44" s="117"/>
      <c r="M44" s="194"/>
      <c r="N44" s="194"/>
      <c r="O44" s="194"/>
      <c r="P44" s="194"/>
    </row>
    <row r="45" spans="1:16" s="3" customFormat="1" ht="15.75">
      <c r="A45" s="1">
        <v>17</v>
      </c>
      <c r="B45" s="9" t="s">
        <v>54</v>
      </c>
      <c r="C45" s="101"/>
      <c r="D45" s="14">
        <f aca="true" t="shared" si="9" ref="D45:I45">SUM(D46:D48)</f>
        <v>68621</v>
      </c>
      <c r="E45" s="14">
        <f t="shared" si="9"/>
        <v>68621</v>
      </c>
      <c r="F45" s="14">
        <f t="shared" si="9"/>
        <v>975621</v>
      </c>
      <c r="G45" s="14">
        <f t="shared" si="9"/>
        <v>18528</v>
      </c>
      <c r="H45" s="14">
        <f t="shared" si="9"/>
        <v>18528</v>
      </c>
      <c r="I45" s="14">
        <f t="shared" si="9"/>
        <v>18528</v>
      </c>
      <c r="J45" s="14">
        <f aca="true" t="shared" si="10" ref="J45:L48">D45+G45</f>
        <v>87149</v>
      </c>
      <c r="K45" s="14">
        <f t="shared" si="10"/>
        <v>87149</v>
      </c>
      <c r="L45" s="14">
        <f t="shared" si="10"/>
        <v>994149</v>
      </c>
      <c r="M45" s="194"/>
      <c r="N45" s="194"/>
      <c r="O45" s="194"/>
      <c r="P45" s="194"/>
    </row>
    <row r="46" spans="1:16" s="3" customFormat="1" ht="31.5">
      <c r="A46" s="1">
        <v>18</v>
      </c>
      <c r="B46" s="89" t="s">
        <v>408</v>
      </c>
      <c r="C46" s="101">
        <v>1</v>
      </c>
      <c r="D46" s="5">
        <f aca="true" t="shared" si="11" ref="D46:I46">SUMIF($C$30:$C$45,"1",D$30:D$45)</f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  <c r="I46" s="5">
        <f t="shared" si="11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  <c r="M46" s="194"/>
      <c r="N46" s="194"/>
      <c r="O46" s="194"/>
      <c r="P46" s="194"/>
    </row>
    <row r="47" spans="1:16" s="3" customFormat="1" ht="15.75">
      <c r="A47" s="1">
        <v>19</v>
      </c>
      <c r="B47" s="89" t="s">
        <v>245</v>
      </c>
      <c r="C47" s="101">
        <v>2</v>
      </c>
      <c r="D47" s="5">
        <f aca="true" t="shared" si="12" ref="D47:I47">SUMIF($C$30:$C$45,"2",D$30:D$45)</f>
        <v>68621</v>
      </c>
      <c r="E47" s="5">
        <f t="shared" si="12"/>
        <v>68621</v>
      </c>
      <c r="F47" s="5">
        <f t="shared" si="12"/>
        <v>975621</v>
      </c>
      <c r="G47" s="5">
        <f t="shared" si="12"/>
        <v>18528</v>
      </c>
      <c r="H47" s="5">
        <f t="shared" si="12"/>
        <v>18528</v>
      </c>
      <c r="I47" s="5">
        <f t="shared" si="12"/>
        <v>18528</v>
      </c>
      <c r="J47" s="5">
        <f t="shared" si="10"/>
        <v>87149</v>
      </c>
      <c r="K47" s="5">
        <f t="shared" si="10"/>
        <v>87149</v>
      </c>
      <c r="L47" s="5">
        <f t="shared" si="10"/>
        <v>994149</v>
      </c>
      <c r="M47" s="194"/>
      <c r="N47" s="194"/>
      <c r="O47" s="194"/>
      <c r="P47" s="194"/>
    </row>
    <row r="48" spans="1:16" s="3" customFormat="1" ht="15.75">
      <c r="A48" s="1">
        <v>20</v>
      </c>
      <c r="B48" s="89" t="s">
        <v>137</v>
      </c>
      <c r="C48" s="101">
        <v>3</v>
      </c>
      <c r="D48" s="5">
        <f aca="true" t="shared" si="13" ref="D48:I48">SUMIF($C$30:$C$45,"3",D$30:D$45)</f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  <c r="M48" s="194"/>
      <c r="N48" s="194"/>
      <c r="O48" s="194"/>
      <c r="P48" s="194"/>
    </row>
    <row r="49" spans="1:16" s="3" customFormat="1" ht="31.5">
      <c r="A49" s="1">
        <v>21</v>
      </c>
      <c r="B49" s="106" t="s">
        <v>220</v>
      </c>
      <c r="C49" s="101"/>
      <c r="D49" s="14"/>
      <c r="E49" s="14"/>
      <c r="F49" s="14"/>
      <c r="G49" s="14"/>
      <c r="H49" s="14"/>
      <c r="I49" s="14"/>
      <c r="J49" s="14"/>
      <c r="K49" s="14"/>
      <c r="L49" s="14"/>
      <c r="M49" s="194"/>
      <c r="N49" s="194"/>
      <c r="O49" s="194"/>
      <c r="P49" s="194"/>
    </row>
    <row r="50" spans="1:16" s="3" customFormat="1" ht="47.25" hidden="1">
      <c r="A50" s="1"/>
      <c r="B50" s="64" t="s">
        <v>223</v>
      </c>
      <c r="C50" s="101"/>
      <c r="D50" s="5"/>
      <c r="E50" s="5"/>
      <c r="F50" s="5"/>
      <c r="G50" s="117"/>
      <c r="H50" s="117"/>
      <c r="I50" s="117"/>
      <c r="J50" s="5">
        <f aca="true" t="shared" si="14" ref="J50:J69">D50+G50</f>
        <v>0</v>
      </c>
      <c r="K50" s="5">
        <f aca="true" t="shared" si="15" ref="K50:K69">E50+H50</f>
        <v>0</v>
      </c>
      <c r="L50" s="5">
        <f aca="true" t="shared" si="16" ref="L50:L69">F50+I50</f>
        <v>0</v>
      </c>
      <c r="M50" s="194"/>
      <c r="N50" s="194"/>
      <c r="O50" s="194"/>
      <c r="P50" s="194"/>
    </row>
    <row r="51" spans="1:16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5"/>
        <v>0</v>
      </c>
      <c r="L51" s="5">
        <f t="shared" si="16"/>
        <v>0</v>
      </c>
      <c r="M51" s="194"/>
      <c r="N51" s="194"/>
      <c r="O51" s="194"/>
      <c r="P51" s="194"/>
    </row>
    <row r="52" spans="1:16" s="3" customFormat="1" ht="47.25" hidden="1">
      <c r="A52" s="1"/>
      <c r="B52" s="64" t="s">
        <v>222</v>
      </c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5"/>
        <v>0</v>
      </c>
      <c r="L52" s="5">
        <f t="shared" si="16"/>
        <v>0</v>
      </c>
      <c r="M52" s="194"/>
      <c r="N52" s="194"/>
      <c r="O52" s="194"/>
      <c r="P52" s="194"/>
    </row>
    <row r="53" spans="1:16" s="3" customFormat="1" ht="15.75" hidden="1">
      <c r="A53" s="1"/>
      <c r="B53" s="64"/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5"/>
        <v>0</v>
      </c>
      <c r="L53" s="5">
        <f t="shared" si="16"/>
        <v>0</v>
      </c>
      <c r="M53" s="194"/>
      <c r="N53" s="194"/>
      <c r="O53" s="194"/>
      <c r="P53" s="194"/>
    </row>
    <row r="54" spans="1:16" s="3" customFormat="1" ht="47.25" hidden="1">
      <c r="A54" s="1"/>
      <c r="B54" s="64" t="s">
        <v>221</v>
      </c>
      <c r="C54" s="101"/>
      <c r="D54" s="5"/>
      <c r="E54" s="5"/>
      <c r="F54" s="5"/>
      <c r="G54" s="117"/>
      <c r="H54" s="117"/>
      <c r="I54" s="117"/>
      <c r="J54" s="5">
        <f t="shared" si="14"/>
        <v>0</v>
      </c>
      <c r="K54" s="5">
        <f t="shared" si="15"/>
        <v>0</v>
      </c>
      <c r="L54" s="5">
        <f t="shared" si="16"/>
        <v>0</v>
      </c>
      <c r="M54" s="194"/>
      <c r="N54" s="194"/>
      <c r="O54" s="194"/>
      <c r="P54" s="194"/>
    </row>
    <row r="55" spans="1:16" s="3" customFormat="1" ht="31.5">
      <c r="A55" s="1">
        <v>22</v>
      </c>
      <c r="B55" s="122" t="s">
        <v>536</v>
      </c>
      <c r="C55" s="101">
        <v>2</v>
      </c>
      <c r="D55" s="5">
        <v>250000</v>
      </c>
      <c r="E55" s="5">
        <v>250000</v>
      </c>
      <c r="F55" s="5">
        <v>250000</v>
      </c>
      <c r="G55" s="117"/>
      <c r="H55" s="117"/>
      <c r="I55" s="117"/>
      <c r="J55" s="5">
        <f t="shared" si="14"/>
        <v>250000</v>
      </c>
      <c r="K55" s="5">
        <f t="shared" si="15"/>
        <v>250000</v>
      </c>
      <c r="L55" s="5">
        <f t="shared" si="16"/>
        <v>250000</v>
      </c>
      <c r="M55" s="194"/>
      <c r="N55" s="194"/>
      <c r="O55" s="194"/>
      <c r="P55" s="194"/>
    </row>
    <row r="56" spans="1:16" s="3" customFormat="1" ht="63">
      <c r="A56" s="1">
        <v>23</v>
      </c>
      <c r="B56" s="64" t="s">
        <v>391</v>
      </c>
      <c r="C56" s="101"/>
      <c r="D56" s="5">
        <f>SUM(D55)</f>
        <v>250000</v>
      </c>
      <c r="E56" s="5">
        <f>SUM(E55)</f>
        <v>250000</v>
      </c>
      <c r="F56" s="5">
        <f>SUM(F55)</f>
        <v>250000</v>
      </c>
      <c r="G56" s="117"/>
      <c r="H56" s="117"/>
      <c r="I56" s="117"/>
      <c r="J56" s="5">
        <f t="shared" si="14"/>
        <v>250000</v>
      </c>
      <c r="K56" s="5">
        <f t="shared" si="15"/>
        <v>250000</v>
      </c>
      <c r="L56" s="5">
        <f t="shared" si="16"/>
        <v>250000</v>
      </c>
      <c r="M56" s="194"/>
      <c r="N56" s="194"/>
      <c r="O56" s="194"/>
      <c r="P56" s="194"/>
    </row>
    <row r="57" spans="1:16" s="3" customFormat="1" ht="47.25" hidden="1">
      <c r="A57" s="1"/>
      <c r="B57" s="64" t="s">
        <v>224</v>
      </c>
      <c r="C57" s="101"/>
      <c r="D57" s="5"/>
      <c r="E57" s="5"/>
      <c r="F57" s="5"/>
      <c r="G57" s="117"/>
      <c r="H57" s="117"/>
      <c r="I57" s="117"/>
      <c r="J57" s="5">
        <f t="shared" si="14"/>
        <v>0</v>
      </c>
      <c r="K57" s="5">
        <f t="shared" si="15"/>
        <v>0</v>
      </c>
      <c r="L57" s="5">
        <f t="shared" si="16"/>
        <v>0</v>
      </c>
      <c r="M57" s="194"/>
      <c r="N57" s="194"/>
      <c r="O57" s="194"/>
      <c r="P57" s="194"/>
    </row>
    <row r="58" spans="1:16" s="3" customFormat="1" ht="15.75" hidden="1">
      <c r="A58" s="1"/>
      <c r="B58" s="64"/>
      <c r="C58" s="101"/>
      <c r="D58" s="5"/>
      <c r="E58" s="5"/>
      <c r="F58" s="5"/>
      <c r="G58" s="117"/>
      <c r="H58" s="117"/>
      <c r="I58" s="117"/>
      <c r="J58" s="5">
        <f t="shared" si="14"/>
        <v>0</v>
      </c>
      <c r="K58" s="5">
        <f t="shared" si="15"/>
        <v>0</v>
      </c>
      <c r="L58" s="5">
        <f t="shared" si="16"/>
        <v>0</v>
      </c>
      <c r="M58" s="194"/>
      <c r="N58" s="194"/>
      <c r="O58" s="194"/>
      <c r="P58" s="194"/>
    </row>
    <row r="59" spans="1:16" s="3" customFormat="1" ht="47.25" hidden="1">
      <c r="A59" s="1"/>
      <c r="B59" s="64" t="s">
        <v>225</v>
      </c>
      <c r="C59" s="101"/>
      <c r="D59" s="5"/>
      <c r="E59" s="5"/>
      <c r="F59" s="5"/>
      <c r="G59" s="117"/>
      <c r="H59" s="117"/>
      <c r="I59" s="117"/>
      <c r="J59" s="5">
        <f t="shared" si="14"/>
        <v>0</v>
      </c>
      <c r="K59" s="5">
        <f t="shared" si="15"/>
        <v>0</v>
      </c>
      <c r="L59" s="5">
        <f t="shared" si="16"/>
        <v>0</v>
      </c>
      <c r="M59" s="194"/>
      <c r="N59" s="194"/>
      <c r="O59" s="194"/>
      <c r="P59" s="194"/>
    </row>
    <row r="60" spans="1:16" s="3" customFormat="1" ht="15.75" hidden="1">
      <c r="A60" s="1"/>
      <c r="B60" s="64"/>
      <c r="C60" s="101"/>
      <c r="D60" s="5"/>
      <c r="E60" s="5"/>
      <c r="F60" s="5"/>
      <c r="G60" s="117"/>
      <c r="H60" s="117"/>
      <c r="I60" s="117"/>
      <c r="J60" s="5">
        <f t="shared" si="14"/>
        <v>0</v>
      </c>
      <c r="K60" s="5">
        <f t="shared" si="15"/>
        <v>0</v>
      </c>
      <c r="L60" s="5">
        <f t="shared" si="16"/>
        <v>0</v>
      </c>
      <c r="M60" s="194"/>
      <c r="N60" s="194"/>
      <c r="O60" s="194"/>
      <c r="P60" s="194"/>
    </row>
    <row r="61" spans="1:16" s="3" customFormat="1" ht="15.75" hidden="1">
      <c r="A61" s="1"/>
      <c r="B61" s="64" t="s">
        <v>226</v>
      </c>
      <c r="C61" s="101"/>
      <c r="D61" s="5"/>
      <c r="E61" s="5"/>
      <c r="F61" s="5"/>
      <c r="G61" s="117"/>
      <c r="H61" s="117"/>
      <c r="I61" s="117"/>
      <c r="J61" s="5">
        <f t="shared" si="14"/>
        <v>0</v>
      </c>
      <c r="K61" s="5">
        <f t="shared" si="15"/>
        <v>0</v>
      </c>
      <c r="L61" s="5">
        <f t="shared" si="16"/>
        <v>0</v>
      </c>
      <c r="M61" s="194"/>
      <c r="N61" s="194"/>
      <c r="O61" s="194"/>
      <c r="P61" s="194"/>
    </row>
    <row r="62" spans="1:16" s="3" customFormat="1" ht="15.75">
      <c r="A62" s="1" t="s">
        <v>603</v>
      </c>
      <c r="B62" s="64" t="s">
        <v>592</v>
      </c>
      <c r="C62" s="101">
        <v>2</v>
      </c>
      <c r="D62" s="5">
        <v>0</v>
      </c>
      <c r="E62" s="5">
        <v>5000</v>
      </c>
      <c r="F62" s="5">
        <v>5000</v>
      </c>
      <c r="G62" s="117"/>
      <c r="H62" s="117"/>
      <c r="I62" s="117"/>
      <c r="J62" s="5">
        <f t="shared" si="14"/>
        <v>0</v>
      </c>
      <c r="K62" s="5">
        <f t="shared" si="15"/>
        <v>5000</v>
      </c>
      <c r="L62" s="5">
        <f t="shared" si="16"/>
        <v>5000</v>
      </c>
      <c r="M62" s="194"/>
      <c r="N62" s="194"/>
      <c r="O62" s="194"/>
      <c r="P62" s="194"/>
    </row>
    <row r="63" spans="1:16" s="3" customFormat="1" ht="15.75">
      <c r="A63" s="1" t="s">
        <v>604</v>
      </c>
      <c r="B63" s="64" t="s">
        <v>586</v>
      </c>
      <c r="C63" s="101">
        <v>2</v>
      </c>
      <c r="D63" s="5">
        <v>0</v>
      </c>
      <c r="E63" s="5">
        <v>10000</v>
      </c>
      <c r="F63" s="5">
        <v>10000</v>
      </c>
      <c r="G63" s="117"/>
      <c r="H63" s="117"/>
      <c r="I63" s="117"/>
      <c r="J63" s="5">
        <f t="shared" si="14"/>
        <v>0</v>
      </c>
      <c r="K63" s="5">
        <f t="shared" si="15"/>
        <v>10000</v>
      </c>
      <c r="L63" s="5">
        <f t="shared" si="16"/>
        <v>10000</v>
      </c>
      <c r="M63" s="194"/>
      <c r="N63" s="194"/>
      <c r="O63" s="194"/>
      <c r="P63" s="194"/>
    </row>
    <row r="64" spans="1:16" s="3" customFormat="1" ht="63">
      <c r="A64" s="1" t="s">
        <v>605</v>
      </c>
      <c r="B64" s="64" t="s">
        <v>227</v>
      </c>
      <c r="C64" s="101"/>
      <c r="D64" s="5">
        <f>SUM(D62:D63)</f>
        <v>0</v>
      </c>
      <c r="E64" s="5">
        <f>SUM(E62:E63)</f>
        <v>15000</v>
      </c>
      <c r="F64" s="5">
        <f>SUM(F62:F63)</f>
        <v>15000</v>
      </c>
      <c r="G64" s="117"/>
      <c r="H64" s="117"/>
      <c r="I64" s="117"/>
      <c r="J64" s="5">
        <f t="shared" si="14"/>
        <v>0</v>
      </c>
      <c r="K64" s="5">
        <f t="shared" si="15"/>
        <v>15000</v>
      </c>
      <c r="L64" s="5">
        <f t="shared" si="16"/>
        <v>15000</v>
      </c>
      <c r="M64" s="194"/>
      <c r="N64" s="194"/>
      <c r="O64" s="194"/>
      <c r="P64" s="194"/>
    </row>
    <row r="65" spans="1:16" s="3" customFormat="1" ht="31.5">
      <c r="A65" s="1">
        <v>24</v>
      </c>
      <c r="B65" s="9" t="s">
        <v>55</v>
      </c>
      <c r="C65" s="101"/>
      <c r="D65" s="14">
        <f aca="true" t="shared" si="17" ref="D65:I65">SUM(D66:D68)</f>
        <v>250000</v>
      </c>
      <c r="E65" s="14">
        <f t="shared" si="17"/>
        <v>265000</v>
      </c>
      <c r="F65" s="14">
        <f t="shared" si="17"/>
        <v>265000</v>
      </c>
      <c r="G65" s="14">
        <f t="shared" si="17"/>
        <v>0</v>
      </c>
      <c r="H65" s="14">
        <f t="shared" si="17"/>
        <v>0</v>
      </c>
      <c r="I65" s="14">
        <f t="shared" si="17"/>
        <v>0</v>
      </c>
      <c r="J65" s="14">
        <f t="shared" si="14"/>
        <v>250000</v>
      </c>
      <c r="K65" s="14">
        <f t="shared" si="15"/>
        <v>265000</v>
      </c>
      <c r="L65" s="14">
        <f t="shared" si="16"/>
        <v>265000</v>
      </c>
      <c r="M65" s="194"/>
      <c r="N65" s="194"/>
      <c r="O65" s="194"/>
      <c r="P65" s="194"/>
    </row>
    <row r="66" spans="1:16" s="3" customFormat="1" ht="31.5">
      <c r="A66" s="1">
        <v>25</v>
      </c>
      <c r="B66" s="89" t="s">
        <v>408</v>
      </c>
      <c r="C66" s="101">
        <v>1</v>
      </c>
      <c r="D66" s="5">
        <f aca="true" t="shared" si="18" ref="D66:I66">SUMIF($C$49:$C$65,"1",D$49:D$65)</f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  <c r="I66" s="5">
        <f t="shared" si="18"/>
        <v>0</v>
      </c>
      <c r="J66" s="5">
        <f t="shared" si="14"/>
        <v>0</v>
      </c>
      <c r="K66" s="5">
        <f t="shared" si="15"/>
        <v>0</v>
      </c>
      <c r="L66" s="5">
        <f t="shared" si="16"/>
        <v>0</v>
      </c>
      <c r="M66" s="194"/>
      <c r="N66" s="194"/>
      <c r="O66" s="194"/>
      <c r="P66" s="194"/>
    </row>
    <row r="67" spans="1:16" s="3" customFormat="1" ht="15.75">
      <c r="A67" s="1">
        <v>26</v>
      </c>
      <c r="B67" s="89" t="s">
        <v>245</v>
      </c>
      <c r="C67" s="101">
        <v>2</v>
      </c>
      <c r="D67" s="5">
        <f aca="true" t="shared" si="19" ref="D67:I67">SUMIF($C$49:$C$65,"2",D$49:D$65)</f>
        <v>250000</v>
      </c>
      <c r="E67" s="5">
        <f t="shared" si="19"/>
        <v>265000</v>
      </c>
      <c r="F67" s="5">
        <f t="shared" si="19"/>
        <v>265000</v>
      </c>
      <c r="G67" s="5">
        <f t="shared" si="19"/>
        <v>0</v>
      </c>
      <c r="H67" s="5">
        <f t="shared" si="19"/>
        <v>0</v>
      </c>
      <c r="I67" s="5">
        <f t="shared" si="19"/>
        <v>0</v>
      </c>
      <c r="J67" s="5">
        <f t="shared" si="14"/>
        <v>250000</v>
      </c>
      <c r="K67" s="5">
        <f t="shared" si="15"/>
        <v>265000</v>
      </c>
      <c r="L67" s="5">
        <f t="shared" si="16"/>
        <v>265000</v>
      </c>
      <c r="M67" s="194"/>
      <c r="N67" s="194"/>
      <c r="O67" s="194"/>
      <c r="P67" s="194"/>
    </row>
    <row r="68" spans="1:16" s="3" customFormat="1" ht="15.75">
      <c r="A68" s="1">
        <v>27</v>
      </c>
      <c r="B68" s="89" t="s">
        <v>137</v>
      </c>
      <c r="C68" s="101">
        <v>3</v>
      </c>
      <c r="D68" s="5">
        <f aca="true" t="shared" si="20" ref="D68:I68">SUMIF($C$49:$C$65,"3",D$49:D$65)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4"/>
        <v>0</v>
      </c>
      <c r="K68" s="5">
        <f t="shared" si="15"/>
        <v>0</v>
      </c>
      <c r="L68" s="5">
        <f t="shared" si="16"/>
        <v>0</v>
      </c>
      <c r="M68" s="194"/>
      <c r="N68" s="194"/>
      <c r="O68" s="194"/>
      <c r="P68" s="194"/>
    </row>
    <row r="69" spans="1:16" s="3" customFormat="1" ht="31.5">
      <c r="A69" s="1">
        <v>28</v>
      </c>
      <c r="B69" s="9" t="s">
        <v>180</v>
      </c>
      <c r="C69" s="101"/>
      <c r="D69" s="14">
        <f aca="true" t="shared" si="21" ref="D69:I69">D26+D45+D65</f>
        <v>1902901</v>
      </c>
      <c r="E69" s="14">
        <f t="shared" si="21"/>
        <v>1917901</v>
      </c>
      <c r="F69" s="14">
        <f t="shared" si="21"/>
        <v>2110728</v>
      </c>
      <c r="G69" s="14">
        <f t="shared" si="21"/>
        <v>446283</v>
      </c>
      <c r="H69" s="14">
        <f t="shared" si="21"/>
        <v>446283</v>
      </c>
      <c r="I69" s="14">
        <f t="shared" si="21"/>
        <v>253456</v>
      </c>
      <c r="J69" s="14">
        <f t="shared" si="14"/>
        <v>2349184</v>
      </c>
      <c r="K69" s="14">
        <f t="shared" si="15"/>
        <v>2364184</v>
      </c>
      <c r="L69" s="14">
        <f t="shared" si="16"/>
        <v>2364184</v>
      </c>
      <c r="M69" s="194"/>
      <c r="N69" s="194"/>
      <c r="O69" s="194"/>
      <c r="P69" s="194"/>
    </row>
    <row r="70" spans="11:12" ht="15.75">
      <c r="K70" s="197"/>
      <c r="L70" s="197" t="s">
        <v>607</v>
      </c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/>
  <mergeCells count="7">
    <mergeCell ref="B5:B6"/>
    <mergeCell ref="A1:J1"/>
    <mergeCell ref="A2:J2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3" r:id="rId3"/>
  <headerFooter>
    <oddHeader>&amp;R&amp;"Arial,Normál"&amp;10 2. melléklet az 1/2017.(II.20.) önkormányzati rendelethez
"&amp;"Arial,Dőlt"2. melléklet a 3/2016.(III.10.) önkormányzati rendelethez</oddHeader>
    <oddFooter>&amp;C&amp;P. oldal, összesen: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0.7109375" style="22" hidden="1" customWidth="1"/>
    <col min="5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281" t="s">
        <v>541</v>
      </c>
      <c r="B1" s="281"/>
      <c r="C1" s="281"/>
      <c r="D1" s="281"/>
      <c r="E1" s="281"/>
      <c r="F1" s="281"/>
      <c r="G1" s="281"/>
      <c r="H1" s="281"/>
      <c r="I1" s="281"/>
    </row>
    <row r="2" spans="1:9" s="16" customFormat="1" ht="15.75">
      <c r="A2" s="282" t="s">
        <v>502</v>
      </c>
      <c r="B2" s="282"/>
      <c r="C2" s="282"/>
      <c r="D2" s="282"/>
      <c r="E2" s="282"/>
      <c r="F2" s="282"/>
      <c r="G2" s="282"/>
      <c r="H2" s="282"/>
      <c r="I2" s="282"/>
    </row>
    <row r="3" spans="1:9" s="16" customFormat="1" ht="15.75">
      <c r="A3" s="282" t="s">
        <v>179</v>
      </c>
      <c r="B3" s="282"/>
      <c r="C3" s="282"/>
      <c r="D3" s="282"/>
      <c r="E3" s="282"/>
      <c r="F3" s="282"/>
      <c r="G3" s="282"/>
      <c r="H3" s="282"/>
      <c r="I3" s="282"/>
    </row>
    <row r="4" spans="1:9" ht="15.75">
      <c r="A4" s="282" t="s">
        <v>503</v>
      </c>
      <c r="B4" s="282"/>
      <c r="C4" s="282"/>
      <c r="D4" s="282"/>
      <c r="E4" s="282"/>
      <c r="F4" s="282"/>
      <c r="G4" s="282"/>
      <c r="H4" s="282"/>
      <c r="I4" s="282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6</v>
      </c>
      <c r="H6" s="46" t="s">
        <v>56</v>
      </c>
      <c r="I6" s="46" t="s">
        <v>57</v>
      </c>
    </row>
    <row r="7" spans="1:9" s="3" customFormat="1" ht="15.75">
      <c r="A7" s="1">
        <v>1</v>
      </c>
      <c r="B7" s="276" t="s">
        <v>9</v>
      </c>
      <c r="C7" s="278" t="s">
        <v>100</v>
      </c>
      <c r="D7" s="279"/>
      <c r="E7" s="279"/>
      <c r="F7" s="4" t="s">
        <v>389</v>
      </c>
      <c r="G7" s="4" t="s">
        <v>414</v>
      </c>
      <c r="H7" s="4" t="s">
        <v>504</v>
      </c>
      <c r="I7" s="4" t="s">
        <v>5</v>
      </c>
    </row>
    <row r="8" spans="1:9" s="3" customFormat="1" ht="31.5">
      <c r="A8" s="1">
        <v>2</v>
      </c>
      <c r="B8" s="277"/>
      <c r="C8" s="6" t="s">
        <v>4</v>
      </c>
      <c r="D8" s="6" t="s">
        <v>4</v>
      </c>
      <c r="E8" s="6" t="s">
        <v>640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409</v>
      </c>
      <c r="C9" s="15">
        <f>Bevételek!C133+Bevételek!C134+Bevételek!C136+Bevételek!C137+Bevételek!C142</f>
        <v>240000</v>
      </c>
      <c r="D9" s="15">
        <f>Bevételek!D133+Bevételek!D134+Bevételek!D136+Bevételek!D137+Bevételek!D142</f>
        <v>240000</v>
      </c>
      <c r="E9" s="15">
        <f>Bevételek!E133+Bevételek!E134+Bevételek!E136+Bevételek!E137+Bevételek!E142</f>
        <v>240000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410</v>
      </c>
      <c r="C10" s="15">
        <f>Bevételek!C182+Bevételek!C183+Bevételek!C184</f>
        <v>0</v>
      </c>
      <c r="D10" s="15">
        <f>Bevételek!D182+Bevételek!D183+Bevételek!D184</f>
        <v>0</v>
      </c>
      <c r="E10" s="15">
        <f>Bevételek!E182+Bevételek!E183+Bevételek!E184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31</v>
      </c>
      <c r="C11" s="15">
        <f>Bevételek!C140+Bevételek!C154+Bevételek!C169</f>
        <v>39000</v>
      </c>
      <c r="D11" s="15">
        <f>Bevételek!D140+Bevételek!D154+Bevételek!D169</f>
        <v>39000</v>
      </c>
      <c r="E11" s="15">
        <f>Bevételek!E140+Bevételek!E154+Bevételek!E169</f>
        <v>39000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32</v>
      </c>
      <c r="C12" s="15">
        <f>Bevételek!C163+Bevételek!C179+Bevételek!C180+Bevételek!C181+Bevételek!C218+Bevételek!C223+Bevételek!C227</f>
        <v>42500</v>
      </c>
      <c r="D12" s="15">
        <f>Bevételek!D163+Bevételek!D179+Bevételek!D180+Bevételek!D181+Bevételek!D218+Bevételek!D223+Bevételek!D227</f>
        <v>52500</v>
      </c>
      <c r="E12" s="15">
        <f>Bevételek!E163+Bevételek!E179+Bevételek!E180+Bevételek!E181+Bevételek!E218+Bevételek!E223+Bevételek!E227</f>
        <v>52500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33</v>
      </c>
      <c r="C13" s="15">
        <f>Bevételek!C229</f>
        <v>0</v>
      </c>
      <c r="D13" s="15">
        <f>Bevételek!D229</f>
        <v>0</v>
      </c>
      <c r="E13" s="15">
        <f>Bevételek!E229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34</v>
      </c>
      <c r="C14" s="15">
        <f>Bevételek!C228</f>
        <v>0</v>
      </c>
      <c r="D14" s="15">
        <f>Bevételek!D228</f>
        <v>0</v>
      </c>
      <c r="E14" s="15">
        <f>Bevételek!E228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411</v>
      </c>
      <c r="C15" s="15">
        <f>Bevételek!C49+Bevételek!C109+Bevételek!C238+Bevételek!C252</f>
        <v>0</v>
      </c>
      <c r="D15" s="15">
        <f>Bevételek!D49+Bevételek!D109+Bevételek!D238+Bevételek!D252</f>
        <v>0</v>
      </c>
      <c r="E15" s="15">
        <f>Bevételek!E49+Bevételek!E109+Bevételek!E238+Bevételek!E252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60</v>
      </c>
      <c r="C16" s="18">
        <f>SUM(C9:C15)</f>
        <v>321500</v>
      </c>
      <c r="D16" s="18">
        <f>SUM(D9:D15)</f>
        <v>331500</v>
      </c>
      <c r="E16" s="18">
        <f>SUM(E9:E15)</f>
        <v>331500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61</v>
      </c>
      <c r="C17" s="18">
        <f>ROUNDDOWN(C16*0.5,0)</f>
        <v>160750</v>
      </c>
      <c r="D17" s="18">
        <f>ROUNDDOWN(D16*0.5,0)</f>
        <v>165750</v>
      </c>
      <c r="E17" s="18">
        <f>ROUNDDOWN(E16*0.5,0)</f>
        <v>165750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63</v>
      </c>
      <c r="C26" s="18">
        <f>C17-C25</f>
        <v>160750</v>
      </c>
      <c r="D26" s="18">
        <f>D17-D25</f>
        <v>165750</v>
      </c>
      <c r="E26" s="18">
        <f>E17-E25</f>
        <v>165750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406</v>
      </c>
      <c r="C27" s="18">
        <f aca="true" t="shared" si="2" ref="C27:I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413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405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242" t="s">
        <v>607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9" r:id="rId1"/>
  <headerFooter>
    <oddHeader>&amp;R&amp;"Arial,Normál"&amp;10 2. melléklet a 9/2016.(XII.5.) önkormányzati rendelethez
"&amp;"Arial,Dőlt"3. melléklet a 3/2016.(III.10.)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2017-02-20T12:18:21Z</cp:lastPrinted>
  <dcterms:created xsi:type="dcterms:W3CDTF">2011-02-02T09:24:37Z</dcterms:created>
  <dcterms:modified xsi:type="dcterms:W3CDTF">2017-02-20T12:18:35Z</dcterms:modified>
  <cp:category/>
  <cp:version/>
  <cp:contentType/>
  <cp:contentStatus/>
</cp:coreProperties>
</file>