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4" activeTab="7"/>
  </bookViews>
  <sheets>
    <sheet name="Mód.12.31" sheetId="1" r:id="rId1"/>
    <sheet name="Mód.11..." sheetId="2" r:id="rId2"/>
    <sheet name="PM. 09.04." sheetId="3" r:id="rId3"/>
    <sheet name="Mód.08..." sheetId="4" r:id="rId4"/>
    <sheet name="PM. 05.19." sheetId="5" r:id="rId5"/>
    <sheet name="PM. 04.01." sheetId="6" r:id="rId6"/>
    <sheet name="Munka1" sheetId="7" r:id="rId7"/>
    <sheet name="Összesen" sheetId="8" r:id="rId8"/>
    <sheet name="Felh" sheetId="9" r:id="rId9"/>
    <sheet name="Adósságot kel.köt." sheetId="10" r:id="rId10"/>
    <sheet name="EU" sheetId="11" r:id="rId11"/>
    <sheet name="Egyensúly 2012-2014. " sheetId="12" r:id="rId12"/>
    <sheet name="utem" sheetId="13" r:id="rId13"/>
    <sheet name="tobbeves" sheetId="14" r:id="rId14"/>
    <sheet name="közvetett támog" sheetId="15" r:id="rId15"/>
    <sheet name="Adósságot kel.köt. (2)" sheetId="16" r:id="rId16"/>
    <sheet name="Bevételek" sheetId="17" r:id="rId17"/>
    <sheet name="Kiadás" sheetId="18" r:id="rId18"/>
    <sheet name="COFOG" sheetId="19" r:id="rId19"/>
    <sheet name="Határozat" sheetId="20" r:id="rId20"/>
    <sheet name="Határozat (2)" sheetId="21" state="hidden" r:id="rId21"/>
  </sheets>
  <definedNames>
    <definedName name="_xlnm.Print_Titles" localSheetId="15">'Adósságot kel.köt. (2)'!$1:$9</definedName>
    <definedName name="_xlnm.Print_Titles" localSheetId="16">'Bevételek'!$1:$4</definedName>
    <definedName name="_xlnm.Print_Titles" localSheetId="18">'COFOG'!$1:$5</definedName>
    <definedName name="_xlnm.Print_Titles" localSheetId="11">'Egyensúly 2012-2014. '!$1:$2</definedName>
    <definedName name="_xlnm.Print_Titles" localSheetId="8">'Felh'!$1:$6</definedName>
    <definedName name="_xlnm.Print_Titles" localSheetId="17">'Kiadás'!$1:$4</definedName>
    <definedName name="_xlnm.Print_Titles" localSheetId="14">'közvetett támog'!$1:$3</definedName>
    <definedName name="_xlnm.Print_Titles" localSheetId="3">'Mód.08...'!$1:$1</definedName>
    <definedName name="_xlnm.Print_Titles" localSheetId="1">'Mód.11...'!$1:$2</definedName>
    <definedName name="_xlnm.Print_Titles" localSheetId="7">'Összesen'!$1:$4</definedName>
  </definedNames>
  <calcPr fullCalcOnLoad="1"/>
</workbook>
</file>

<file path=xl/comments17.xml><?xml version="1.0" encoding="utf-8"?>
<comments xmlns="http://schemas.openxmlformats.org/spreadsheetml/2006/main">
  <authors>
    <author>Livi</author>
  </authors>
  <commentList>
    <comment ref="A28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8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9.xml><?xml version="1.0" encoding="utf-8"?>
<comments xmlns="http://schemas.openxmlformats.org/spreadsheetml/2006/main">
  <authors>
    <author>Livi</author>
  </authors>
  <commentList>
    <comment ref="B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<sst xmlns="http://schemas.openxmlformats.org/spreadsheetml/2006/main" count="1344" uniqueCount="727">
  <si>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</si>
  <si>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</si>
  <si>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</si>
  <si>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</si>
  <si>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</si>
  <si>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</si>
  <si>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</si>
  <si>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</si>
  <si>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</si>
  <si>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</si>
  <si>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</si>
  <si>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</si>
  <si>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</si>
  <si>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</si>
  <si>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</si>
  <si>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</si>
  <si>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</si>
  <si>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</si>
  <si>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</si>
  <si>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</si>
  <si>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</si>
  <si>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</si>
  <si>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</si>
  <si>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</si>
  <si>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</si>
  <si>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</si>
  <si>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</si>
  <si>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</si>
  <si>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</si>
  <si>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</si>
  <si>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</si>
  <si>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</si>
  <si>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</si>
  <si>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</si>
  <si>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</si>
  <si>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</si>
  <si>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</si>
  <si>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</si>
  <si>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</si>
  <si>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</si>
  <si>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</si>
  <si>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</si>
  <si>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</si>
  <si>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</si>
  <si>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</si>
  <si>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</si>
  <si>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</si>
  <si>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</si>
  <si>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</si>
  <si>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</si>
  <si>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</si>
  <si>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</si>
  <si>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</si>
  <si>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</si>
  <si>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</si>
  <si>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</si>
  <si>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</si>
  <si>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</si>
  <si>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</si>
  <si>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</si>
  <si>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</si>
  <si>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</si>
  <si>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</si>
  <si>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</si>
  <si>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</si>
  <si>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</si>
  <si>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</si>
  <si>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</si>
  <si>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</si>
  <si>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</si>
  <si>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</si>
  <si>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</si>
  <si>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</si>
  <si>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</si>
  <si>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</si>
  <si>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</si>
  <si>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</si>
  <si>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</si>
  <si>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</si>
  <si>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</si>
  <si>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</si>
  <si>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</si>
  <si>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</si>
  <si>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</si>
  <si>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</si>
  <si>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</si>
  <si>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</si>
  <si>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</si>
  <si>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</si>
  <si>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</si>
  <si>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</si>
  <si>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</si>
  <si>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</si>
  <si>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</si>
  <si>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</si>
  <si>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</si>
  <si>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</si>
  <si>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</si>
  <si>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</si>
  <si>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</si>
  <si>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</si>
  <si>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</si>
  <si>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</si>
  <si>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</si>
  <si>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</si>
  <si>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</si>
  <si>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</si>
  <si>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</si>
  <si>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</si>
  <si>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</si>
  <si>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</si>
  <si>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</si>
  <si>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</si>
  <si>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</si>
  <si>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</si>
  <si>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</si>
  <si>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</si>
  <si>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</si>
  <si>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</si>
  <si>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</si>
  <si>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</si>
  <si>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</si>
  <si>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</si>
  <si>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</si>
  <si>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</si>
  <si>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</si>
  <si>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</si>
  <si>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</si>
  <si>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</si>
  <si>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</si>
  <si>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</si>
  <si>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</si>
  <si>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</si>
  <si>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</si>
  <si>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</si>
  <si>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</si>
  <si>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</si>
  <si>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</si>
  <si>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</si>
  <si>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</si>
  <si>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</si>
  <si>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</si>
  <si>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</si>
  <si>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</si>
  <si>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</si>
  <si>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</si>
  <si>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</si>
  <si>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</si>
  <si>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</si>
  <si>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</si>
  <si>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</si>
  <si>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</si>
  <si>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</si>
  <si>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</si>
  <si>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</si>
  <si>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</si>
  <si>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</si>
  <si>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</si>
  <si>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</si>
  <si>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</si>
  <si>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</si>
  <si>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</si>
  <si>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</si>
  <si>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</si>
  <si>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</si>
  <si>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</si>
  <si>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</si>
  <si>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</si>
  <si>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</si>
  <si>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</si>
  <si>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</si>
  <si>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</si>
  <si>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</si>
  <si>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</si>
  <si>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</si>
  <si>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</si>
  <si>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</si>
  <si>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</si>
  <si>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</si>
  <si>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</si>
  <si>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</si>
  <si>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</si>
  <si>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</si>
  <si>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</si>
  <si>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</si>
  <si>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</si>
  <si>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</si>
  <si>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</si>
  <si>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</si>
  <si>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</si>
  <si>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</si>
  <si>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</si>
  <si>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</si>
  <si>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</si>
  <si>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</si>
  <si>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</si>
  <si>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</si>
  <si>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</si>
  <si>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</si>
  <si>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</si>
  <si>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</si>
  <si>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</si>
  <si>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</si>
  <si>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</si>
  <si>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</si>
  <si>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</si>
  <si>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</si>
  <si>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</si>
  <si>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</si>
  <si>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</si>
  <si>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</si>
  <si>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</si>
  <si>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</si>
  <si>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</si>
  <si>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</si>
  <si>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</si>
  <si>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</si>
  <si>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</si>
  <si>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</si>
  <si>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</si>
  <si>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</si>
  <si>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</si>
  <si>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</si>
  <si>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</si>
  <si>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</si>
  <si>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</si>
  <si>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</si>
  <si>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</si>
  <si>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</si>
  <si>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</si>
  <si>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</si>
  <si>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</si>
  <si>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</si>
  <si>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</si>
  <si>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</si>
  <si>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</si>
  <si>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</si>
  <si>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</si>
  <si>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</si>
  <si>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</si>
  <si>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</si>
  <si>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</si>
  <si>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</si>
  <si>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</si>
  <si>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</si>
  <si>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</si>
  <si>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</si>
  <si>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</si>
  <si>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</si>
  <si>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</si>
  <si>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</si>
  <si>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</si>
  <si>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</si>
  <si>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</si>
  <si>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</si>
  <si>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</si>
  <si>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</si>
  <si>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</si>
  <si>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</si>
  <si>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</si>
  <si>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</si>
  <si>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</si>
  <si>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</si>
  <si>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</si>
  <si>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</si>
  <si>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</si>
  <si>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</si>
  <si>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</si>
  <si>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</si>
  <si>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</si>
  <si>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</si>
  <si>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</si>
  <si>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</si>
  <si>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</si>
  <si>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</si>
  <si>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</si>
  <si>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</si>
  <si>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</si>
  <si>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</si>
  <si>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</si>
  <si>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</si>
  <si>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</si>
  <si>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</si>
  <si>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</si>
  <si>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</si>
  <si>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</si>
  <si>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</si>
  <si>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</si>
  <si>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</si>
  <si>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</si>
  <si>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</si>
  <si>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</si>
  <si>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</si>
  <si>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</si>
  <si>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</si>
  <si>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</si>
  <si>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</si>
  <si>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</si>
  <si>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</si>
  <si>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</si>
  <si>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</si>
  <si>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</si>
  <si>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</si>
  <si>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</si>
  <si>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</si>
  <si>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</si>
  <si>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</si>
  <si>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</si>
  <si>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</si>
  <si>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</si>
  <si>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</si>
  <si>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</si>
  <si>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</si>
  <si>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</si>
  <si>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</si>
  <si>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</si>
  <si>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</si>
  <si>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</si>
  <si>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</si>
  <si>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</si>
  <si>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</si>
  <si>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</si>
  <si>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</si>
  <si>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</si>
  <si>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</si>
  <si>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</si>
  <si>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</si>
  <si>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</si>
  <si>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</si>
  <si>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</si>
  <si>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</si>
  <si>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</si>
  <si>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</si>
  <si>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</si>
  <si>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</si>
  <si>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</si>
  <si>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</si>
  <si>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</si>
  <si>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</si>
  <si>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</si>
  <si>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</si>
  <si>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</si>
  <si>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</si>
  <si>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</si>
  <si>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</si>
  <si>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</si>
  <si>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</si>
  <si>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</si>
  <si>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</si>
  <si>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</si>
  <si>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</si>
  <si>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</si>
  <si>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</si>
  <si>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</si>
  <si>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</si>
  <si>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</si>
  <si>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</si>
  <si>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</si>
  <si>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</si>
  <si>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</si>
  <si>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</si>
  <si>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</si>
  <si>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</si>
  <si>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</si>
  <si>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</si>
  <si>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</si>
  <si>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</si>
  <si>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</si>
  <si>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</si>
  <si>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</si>
  <si>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</si>
  <si>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</si>
  <si>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</si>
  <si>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</si>
  <si>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</si>
  <si>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</si>
  <si>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</si>
  <si>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</si>
  <si>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</si>
  <si>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</si>
  <si>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</si>
  <si>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</si>
  <si>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</si>
  <si>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</si>
  <si>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</si>
  <si>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</si>
  <si>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</si>
  <si>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</si>
  <si>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</si>
  <si>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</si>
  <si>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</si>
  <si>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</si>
  <si>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</si>
  <si>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</si>
  <si>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</si>
  <si>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</si>
  <si>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</si>
  <si>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</si>
  <si>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</si>
  <si>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</si>
  <si>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</si>
  <si>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</si>
  <si>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(: Szép Zsuzsanna :)</t>
  </si>
  <si>
    <t>címzetes főjegyző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</si>
  <si>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</si>
  <si>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</si>
  <si>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</si>
  <si>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</si>
  <si>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</si>
  <si>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</si>
  <si>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</si>
  <si>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</si>
  <si>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</si>
  <si>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</si>
  <si>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2015. évi határozat</t>
  </si>
  <si>
    <t>2015. évi rendelet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</si>
  <si>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</si>
  <si>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</si>
  <si>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</si>
  <si>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</si>
  <si>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</si>
  <si>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</si>
  <si>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</si>
  <si>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</si>
  <si>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</si>
  <si>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</si>
  <si>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</si>
  <si>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</si>
  <si>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</si>
  <si>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</si>
  <si>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</si>
  <si>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</si>
  <si>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</si>
  <si>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</si>
  <si>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</si>
  <si>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</si>
  <si>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</si>
  <si>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</si>
  <si>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</si>
  <si>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</si>
  <si>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</si>
  <si>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</si>
  <si>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</si>
  <si>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</si>
  <si>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</si>
  <si>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</si>
  <si>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</si>
  <si>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</si>
  <si>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</si>
  <si>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</si>
  <si>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</si>
  <si>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</si>
  <si>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</si>
  <si>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</si>
  <si>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</si>
  <si>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</si>
  <si>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</si>
  <si>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</si>
  <si>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</si>
  <si>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</si>
  <si>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</si>
  <si>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</si>
  <si>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</si>
  <si>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</si>
  <si>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</si>
  <si>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</si>
  <si>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</si>
  <si>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</si>
  <si>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</si>
  <si>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</si>
  <si>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</si>
  <si>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</si>
  <si>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</si>
  <si>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</si>
  <si>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</si>
  <si>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</si>
  <si>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</si>
  <si>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</si>
  <si>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</si>
  <si>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</si>
  <si>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</si>
  <si>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</si>
  <si>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</si>
  <si>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</si>
  <si>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</si>
  <si>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</si>
  <si>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</si>
  <si>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</si>
  <si>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</si>
  <si>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</si>
  <si>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</si>
  <si>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</si>
  <si>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</si>
  <si>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</si>
  <si>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</si>
  <si>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</si>
  <si>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Önkormányzati adatszolgáltatás javítása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</si>
  <si>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</si>
  <si>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</si>
  <si>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</si>
  <si>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</si>
  <si>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</si>
  <si>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t xml:space="preserve">2016. ÉVI SAJÁT BEVÉTELEI, TOVÁBBÁ ADÓSSÁGOT KELETKEZTETŐ 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</si>
  <si>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</si>
  <si>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</si>
  <si>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2016. december 31.</t>
    </r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</si>
  <si>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</si>
  <si>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</si>
  <si>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</si>
  <si>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2016. évi határozat</t>
  </si>
  <si>
    <t>2016. évi rendelet</t>
  </si>
  <si>
    <t xml:space="preserve">2014. Tény </t>
  </si>
  <si>
    <t>2015. várható tény</t>
  </si>
  <si>
    <t>2016. terv</t>
  </si>
  <si>
    <t>adatok Ft-ban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</si>
  <si>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</si>
  <si>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</si>
  <si>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</si>
  <si>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</si>
  <si>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</si>
  <si>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</si>
  <si>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</si>
  <si>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</si>
  <si>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</si>
  <si>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</si>
  <si>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</si>
  <si>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</si>
  <si>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</si>
  <si>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</si>
  <si>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A KÖLTSÉGVETÉSI ÉVET KÖVETŐ HÁROM ÉVRE</t>
    </r>
    <r>
      <rPr>
        <i/>
        <sz val="12"/>
        <rFont val="Times New Roman"/>
        <family val="1"/>
      </rPr>
      <t xml:space="preserve"> (adatok ezer Ft-ban)</t>
    </r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</si>
  <si>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</si>
  <si>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</si>
  <si>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</si>
  <si>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</si>
  <si>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- Önkormányzatnak átadás rotációs gép vásárlására</t>
  </si>
  <si>
    <t xml:space="preserve"> reprezentáció</t>
  </si>
  <si>
    <t>ZALASZOMBATFA KÖZSÉG ÖNKORMÁNYZATA 2016. ÉVI KÖLTSÉGVETÉSÉNEK</t>
  </si>
  <si>
    <t xml:space="preserve"> - Mosógép</t>
  </si>
  <si>
    <t xml:space="preserve"> - Hűtő</t>
  </si>
  <si>
    <t xml:space="preserve"> - Lámpa</t>
  </si>
  <si>
    <t xml:space="preserve"> - Kiállítóhelyhez tároló felújítása</t>
  </si>
  <si>
    <t>011130 Önkormányzatok és önkormányzati hivatalok jogalkotó és általános igazgatási tevékenysége (Képviselői t. díj.)</t>
  </si>
  <si>
    <t>066020 Város és községgazdálkodási egyéb szolgáltatások</t>
  </si>
  <si>
    <t xml:space="preserve"> - Faluház (Kultúrház, orvosi rendelő)</t>
  </si>
  <si>
    <t xml:space="preserve"> - Közösségi Ház (turista szálló ha nincs vendég)</t>
  </si>
  <si>
    <t xml:space="preserve"> - Közösségi szállás (Turistaszálló)</t>
  </si>
  <si>
    <t xml:space="preserve"> - Kiállítóhely (étkezde)</t>
  </si>
  <si>
    <t xml:space="preserve"> - személyhez nem köthető repr.</t>
  </si>
  <si>
    <t>- Szállásdíj</t>
  </si>
  <si>
    <t xml:space="preserve">ZALASZOMBATFA KÖZSÉG ÖNKORMÁNYZATA </t>
  </si>
  <si>
    <r>
      <t xml:space="preserve">Zalaszombatfa Község Önkormányzata 2016. évi közvetett támogatásai </t>
    </r>
    <r>
      <rPr>
        <i/>
        <sz val="12"/>
        <rFont val="Times New Roman"/>
        <family val="1"/>
      </rPr>
      <t>(adatok Ft-ban)</t>
    </r>
  </si>
  <si>
    <r>
      <t xml:space="preserve">ZALASZOMBATFA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</si>
  <si>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r>
      <t xml:space="preserve">ZALASZOMBATFA KÖZSÉG ÖNKORMÁNYZATA 2016. ÉVI ELŐIRÁNYZAT-FELHASZNÁLÁSI TERVE </t>
    </r>
    <r>
      <rPr>
        <i/>
        <sz val="11"/>
        <rFont val="Times New Roman"/>
        <family val="1"/>
      </rPr>
      <t>(adatok Ft-ban)</t>
    </r>
  </si>
  <si>
    <t>ZALASZOMBATFA KÖZSÉG ÖNKORMÁNYZATA 2014-2016. ÉVI MŰKÖDÉSI ÉS FELHALMOZÁSI</t>
  </si>
  <si>
    <t>ZALASZOMBATFA KÖZSÉG ÖNKORMÁNYZATA ÁLTAL VAGY HOZZÁJÁRULÁSÁVAL</t>
  </si>
  <si>
    <r>
      <t>ZALASZOMBATFA KÖZSÉG ÖNKORMÁNYZATA 2016.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</si>
  <si>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r>
      <t>Zalaszombatfa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2016. költségvetési évet követő három évre várható összegét az alábbiak szerint állapítja meg: </t>
    </r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</si>
  <si>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Szabó Zoltán polgármester</t>
    </r>
  </si>
  <si>
    <t>(: Szabó Zoltán :)</t>
  </si>
  <si>
    <t>Zalaszombatfa Község Önkormányzata Képviselő-testületének  7/2016.(II.16.) határozata az önkormányzat saját bevételeinek és adósságot keletkeztető ügyleteiből eredő fizetési kötelezettségeinek a költségvetési évet követő három évre várható összegének megállapításáról</t>
  </si>
  <si>
    <t>- Rendezvénytér kialakítása</t>
  </si>
  <si>
    <t xml:space="preserve"> - Virágláda </t>
  </si>
  <si>
    <t xml:space="preserve"> - Ágyak, matracok és kisszekrények</t>
  </si>
  <si>
    <t xml:space="preserve"> - Futballkapu készítése</t>
  </si>
  <si>
    <t xml:space="preserve">hosszútávú közf. </t>
  </si>
  <si>
    <t>79155 Ft/hó</t>
  </si>
  <si>
    <t xml:space="preserve">  </t>
  </si>
  <si>
    <t>3 fő</t>
  </si>
  <si>
    <t>Tb.13,5%</t>
  </si>
  <si>
    <t xml:space="preserve">támog. </t>
  </si>
  <si>
    <t>04.15-02.15</t>
  </si>
  <si>
    <t>Polgármesteri hatáskörben történt módosítás</t>
  </si>
  <si>
    <t>2016.április 1</t>
  </si>
  <si>
    <t xml:space="preserve">adatok Ft-ban </t>
  </si>
  <si>
    <t>Bevétel:</t>
  </si>
  <si>
    <t xml:space="preserve">Működési célú átvett pénzeszköz vállalkozástól </t>
  </si>
  <si>
    <t xml:space="preserve">Vízmű Zrt. Haszn. Díj visszaut. </t>
  </si>
  <si>
    <t>Kiadás:</t>
  </si>
  <si>
    <t xml:space="preserve"> A helyi önkormányzatok  előző évi elszámolásából származó kiad.</t>
  </si>
  <si>
    <t>Belső átcsoportosítás:</t>
  </si>
  <si>
    <t>Terhelendő</t>
  </si>
  <si>
    <t>Jóváirandó</t>
  </si>
  <si>
    <t>Önkormányzati vagyonnal gazd.</t>
  </si>
  <si>
    <t>Beruházás:</t>
  </si>
  <si>
    <t>Dologi kiadás</t>
  </si>
  <si>
    <t>Egyéb t. e. útjelz.tábla</t>
  </si>
  <si>
    <t>Dologi kiadás ÁFA</t>
  </si>
  <si>
    <t>Egyéb t. e. útjelz.tábla ÁFA</t>
  </si>
  <si>
    <t xml:space="preserve">Működési célú pénzeszk. Átad. </t>
  </si>
  <si>
    <t xml:space="preserve"> A helyi önk. előző évi elsz.szárm. kiad.</t>
  </si>
  <si>
    <t>Kp. Költségvetési sz.(BURSA)</t>
  </si>
  <si>
    <t>Felhalm. Célú pénze. Átad.</t>
  </si>
  <si>
    <t>Tartalék</t>
  </si>
  <si>
    <t xml:space="preserve"> - OMSZ alapítvány</t>
  </si>
  <si>
    <t>Rédics, 2016. március 30.</t>
  </si>
  <si>
    <t>Éves keretösszegből kiadási előirányzatok közötti átcsop.:</t>
  </si>
  <si>
    <t>Felhasznált:</t>
  </si>
  <si>
    <t>Maradt:</t>
  </si>
  <si>
    <t>Zalaszombatfa Község Önkormányzata</t>
  </si>
  <si>
    <t>(:Szabó Zoltán:)</t>
  </si>
  <si>
    <t>Előző évi maradvány:</t>
  </si>
  <si>
    <t>Tartalék:</t>
  </si>
  <si>
    <t>2016. május 19.</t>
  </si>
  <si>
    <t>Rédics, 2016. május 19.</t>
  </si>
  <si>
    <t>Összesen:</t>
  </si>
  <si>
    <t xml:space="preserve">Bevétel: </t>
  </si>
  <si>
    <t>Működési célú támog. ÁHT belül</t>
  </si>
  <si>
    <t>Elkülönített állami pénzalapoktól</t>
  </si>
  <si>
    <t>Hosszabb időtartalmú közfoglalkoztatás</t>
  </si>
  <si>
    <t xml:space="preserve">Kiadás: </t>
  </si>
  <si>
    <t>Személyi juttatás</t>
  </si>
  <si>
    <t>Munkáltatót terhelő elvonás</t>
  </si>
  <si>
    <t xml:space="preserve"> - Mentőszolgálat Alapítvány</t>
  </si>
  <si>
    <t xml:space="preserve">     - Közmű hozzájárulás</t>
  </si>
  <si>
    <t xml:space="preserve"> -Háztartásoktól</t>
  </si>
  <si>
    <t xml:space="preserve">   -  Közvilágítás elszámolása</t>
  </si>
  <si>
    <t>Felhalm. Célú pénze. Átad.ÁHT kívűl</t>
  </si>
  <si>
    <t>Működési. Célú pénze.  Átad. ÁHT belül</t>
  </si>
  <si>
    <t xml:space="preserve"> - MEDICOPTER alapítvány</t>
  </si>
  <si>
    <t xml:space="preserve"> -Dr.Hetés F.Rendelőint. Lenti</t>
  </si>
  <si>
    <t>Működési bevétel:</t>
  </si>
  <si>
    <t>Egyéb működési bevétel:</t>
  </si>
  <si>
    <t>Közvilágítás elszámolása</t>
  </si>
  <si>
    <t>Felhalmozási célú átvett pénzeszköz</t>
  </si>
  <si>
    <t>Lakosságtól: közmű hozzájárulás:</t>
  </si>
  <si>
    <t xml:space="preserve">   - Dr. Hetés Ferenc Rendelőintézet Lenti</t>
  </si>
  <si>
    <t xml:space="preserve"> - Medicopter Alapítvány</t>
  </si>
  <si>
    <t>O</t>
  </si>
  <si>
    <t>P</t>
  </si>
  <si>
    <t>Q</t>
  </si>
  <si>
    <t>R</t>
  </si>
  <si>
    <t>T</t>
  </si>
  <si>
    <t>W</t>
  </si>
  <si>
    <t>Z</t>
  </si>
  <si>
    <t>Rédics, 2016. augusztus 18.</t>
  </si>
  <si>
    <t>29a</t>
  </si>
  <si>
    <t>29b</t>
  </si>
  <si>
    <t>29c</t>
  </si>
  <si>
    <t>Mód. 09.03.</t>
  </si>
  <si>
    <t>"</t>
  </si>
  <si>
    <t>Zalaszombatfa Község Önkormányzata 2016. évi költségvetésének módosítása 2016. szeptember 3-tól</t>
  </si>
  <si>
    <t>Tény 09.30.</t>
  </si>
  <si>
    <t>- szárzúzó értékesítés</t>
  </si>
  <si>
    <t>- fém ágyak értékesítése</t>
  </si>
  <si>
    <t>2016. szeptember 4.</t>
  </si>
  <si>
    <t>Ellátottak pénzbeli jutt.</t>
  </si>
  <si>
    <t xml:space="preserve"> - Rsz.GYEV-ben rész.term.jutt.</t>
  </si>
  <si>
    <t>Rédics, 2016. szeptember 4.</t>
  </si>
  <si>
    <t xml:space="preserve">Telep. Önk. Szociális, gyermekj. És gyermétk. Felad. Tám. </t>
  </si>
  <si>
    <t>Szociális étkeztetés</t>
  </si>
  <si>
    <t>Működési célú támogatás ÁHT belül:</t>
  </si>
  <si>
    <t>Fejezettől: Rsz. GYEV Erzsébet utatvány</t>
  </si>
  <si>
    <t>Felhalmozási bevétel:</t>
  </si>
  <si>
    <t>Egyéb tárgyi eszköz értékesítés:</t>
  </si>
  <si>
    <t>Ellátottak renk. Jutt.</t>
  </si>
  <si>
    <t>települési támog.</t>
  </si>
  <si>
    <t xml:space="preserve"> - Rendkív.telep.tám.</t>
  </si>
  <si>
    <t xml:space="preserve"> - lakáshozjutást seg.tám.</t>
  </si>
  <si>
    <t xml:space="preserve"> - temetési segély</t>
  </si>
  <si>
    <t xml:space="preserve"> - karácsonyi támog. </t>
  </si>
  <si>
    <t xml:space="preserve"> - tankönyv támog.</t>
  </si>
  <si>
    <t xml:space="preserve"> települési támog.</t>
  </si>
  <si>
    <t xml:space="preserve"> - fűtési támog.</t>
  </si>
  <si>
    <t xml:space="preserve">Működési célú kvetési támog. és kieg. támog. </t>
  </si>
  <si>
    <t>Rendkívűli szociális tüzifa</t>
  </si>
  <si>
    <t xml:space="preserve">Ellátottak pénzbeni jutt. </t>
  </si>
  <si>
    <t>Szociális célú tüzifa</t>
  </si>
  <si>
    <t>Szociális étkeztetés:</t>
  </si>
  <si>
    <t xml:space="preserve"> - lakhatáshoz kapcs.rsz.tám.</t>
  </si>
  <si>
    <t>Működési célú bevétel:</t>
  </si>
  <si>
    <t>Szociális étkeztetés térítési díj</t>
  </si>
  <si>
    <t>Felújítás:</t>
  </si>
  <si>
    <t>Kiállítóhely:</t>
  </si>
  <si>
    <t>Kiállítóhely ÁFA:</t>
  </si>
  <si>
    <t>Futballkapu készítés:</t>
  </si>
  <si>
    <t>Futballkapu készítés ÁFA:</t>
  </si>
  <si>
    <t>Felujítás:</t>
  </si>
  <si>
    <t xml:space="preserve"> - Tároló felúj. </t>
  </si>
  <si>
    <t xml:space="preserve"> - Tároló felúj. ÁFA</t>
  </si>
  <si>
    <t>Rédics, 2016. november 15.</t>
  </si>
  <si>
    <t xml:space="preserve"> - Mikro vásárlás</t>
  </si>
  <si>
    <t xml:space="preserve"> - Mikro vásárlás ÁFA</t>
  </si>
  <si>
    <t xml:space="preserve"> - Kávéfőző vás.</t>
  </si>
  <si>
    <t xml:space="preserve"> - Kávéfőző vás. ÁFA</t>
  </si>
  <si>
    <t xml:space="preserve"> - Matrac beszerzés</t>
  </si>
  <si>
    <t xml:space="preserve"> - Fűkasza</t>
  </si>
  <si>
    <t xml:space="preserve"> - Fűkasza ÁFA</t>
  </si>
  <si>
    <t xml:space="preserve"> - Kávéfőző</t>
  </si>
  <si>
    <t xml:space="preserve"> - Fűkasza vásárlás</t>
  </si>
  <si>
    <t>S</t>
  </si>
  <si>
    <t>U</t>
  </si>
  <si>
    <t>V</t>
  </si>
  <si>
    <t>X</t>
  </si>
  <si>
    <t>Y</t>
  </si>
  <si>
    <t>Zalaszombatfa Község Önkormányzata 2016. évi költségvetésének módosítása 2016. december 2-től</t>
  </si>
  <si>
    <t>9a</t>
  </si>
  <si>
    <t>9b</t>
  </si>
  <si>
    <t>9c</t>
  </si>
  <si>
    <t>Mód. 12.02.</t>
  </si>
  <si>
    <t>Mód.12.02.</t>
  </si>
  <si>
    <t>Tény 12.31.</t>
  </si>
  <si>
    <t xml:space="preserve">     - terembérlet</t>
  </si>
  <si>
    <t>Zalaszombatfa Község Önkormányzata 2016. évi költségvetésének módosítása 2016. december 31-től</t>
  </si>
  <si>
    <t>Működési célú külső finanszírozás</t>
  </si>
  <si>
    <t xml:space="preserve"> - Államháztartáson belüli megelőlegezések:</t>
  </si>
  <si>
    <t xml:space="preserve"> Rsz. GYEV Erzsébet utatvány</t>
  </si>
  <si>
    <t>Működési célú finanszírozási kiadások:</t>
  </si>
  <si>
    <t xml:space="preserve"> - Államháztartáson belüli megelőlegezések visszafizetése</t>
  </si>
  <si>
    <t xml:space="preserve"> - Hűtő vásárlás</t>
  </si>
  <si>
    <t xml:space="preserve"> - Hűtő vásárlás ÁFA</t>
  </si>
  <si>
    <t>Ágyak,matracokbesz.ÁFA</t>
  </si>
  <si>
    <t>Felújítás</t>
  </si>
  <si>
    <t>Kiállítóhely ÁFA</t>
  </si>
  <si>
    <t>Kiállítóhely Nettó</t>
  </si>
  <si>
    <t>Rédics, 2017. január 25.</t>
  </si>
  <si>
    <t>Mód.12.31.</t>
  </si>
  <si>
    <t>Mód. 12.31.</t>
  </si>
  <si>
    <t>- K914. Államháztartáson belüli megelőlegezések visszafiz. 20215.évről</t>
  </si>
  <si>
    <t>- K914. Államháztartáson belüli megelőlegezések visszafiz. 20216.évről</t>
  </si>
  <si>
    <t xml:space="preserve"> - Ágyak,matracokbesz Nettó</t>
  </si>
  <si>
    <t>Ingatlan beruházás:</t>
  </si>
  <si>
    <t xml:space="preserve"> - rendezvénytér nettó</t>
  </si>
  <si>
    <t xml:space="preserve"> - rendezvénytér ÁFA</t>
  </si>
  <si>
    <t xml:space="preserve">   - Erzsébet utalvány</t>
  </si>
  <si>
    <t>- Központi kezelésű előirányzattól</t>
  </si>
  <si>
    <t>-B21 Felhalmozási célú önkormányzati támogatás</t>
  </si>
  <si>
    <t>Adósságkonszolidációban részt nem vett önkormányzatok felhalmozási támogatása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</si>
</sst>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1"/>
      <color indexed="8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1"/>
      <color theme="1"/>
      <name val="Calibri"/>
      <family val="2"/>
    </font>
    <font>
      <sz val="14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8" borderId="7" applyNumberFormat="0" applyFont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8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4" fillId="0" borderId="0" xfId="64" applyFont="1" applyAlignment="1">
      <alignment wrapText="1"/>
      <protection/>
    </xf>
    <xf numFmtId="0" fontId="85" fillId="0" borderId="0" xfId="64" applyFont="1">
      <alignment/>
      <protection/>
    </xf>
    <xf numFmtId="0" fontId="86" fillId="0" borderId="10" xfId="64" applyFont="1" applyBorder="1">
      <alignment/>
      <protection/>
    </xf>
    <xf numFmtId="0" fontId="86" fillId="0" borderId="0" xfId="64" applyFont="1">
      <alignment/>
      <protection/>
    </xf>
    <xf numFmtId="3" fontId="87" fillId="0" borderId="0" xfId="64" applyNumberFormat="1" applyFont="1" applyAlignment="1">
      <alignment vertical="center"/>
      <protection/>
    </xf>
    <xf numFmtId="3" fontId="88" fillId="0" borderId="11" xfId="64" applyNumberFormat="1" applyFont="1" applyBorder="1" applyAlignment="1">
      <alignment horizontal="left" vertical="center" wrapText="1"/>
      <protection/>
    </xf>
    <xf numFmtId="3" fontId="89" fillId="0" borderId="10" xfId="64" applyNumberFormat="1" applyFont="1" applyBorder="1" applyAlignment="1">
      <alignment horizontal="center" vertical="center" wrapText="1"/>
      <protection/>
    </xf>
    <xf numFmtId="3" fontId="84" fillId="0" borderId="0" xfId="64" applyNumberFormat="1" applyFont="1" applyAlignment="1">
      <alignment wrapText="1"/>
      <protection/>
    </xf>
    <xf numFmtId="3" fontId="84" fillId="0" borderId="0" xfId="64" applyNumberFormat="1" applyFont="1">
      <alignment/>
      <protection/>
    </xf>
    <xf numFmtId="3" fontId="84" fillId="0" borderId="10" xfId="64" applyNumberFormat="1" applyFont="1" applyBorder="1" applyAlignment="1">
      <alignment wrapText="1"/>
      <protection/>
    </xf>
    <xf numFmtId="3" fontId="85" fillId="0" borderId="10" xfId="64" applyNumberFormat="1" applyFont="1" applyBorder="1">
      <alignment/>
      <protection/>
    </xf>
    <xf numFmtId="3" fontId="85" fillId="0" borderId="0" xfId="64" applyNumberFormat="1" applyFont="1">
      <alignment/>
      <protection/>
    </xf>
    <xf numFmtId="3" fontId="84" fillId="0" borderId="10" xfId="64" applyNumberFormat="1" applyFont="1" applyBorder="1" applyAlignment="1">
      <alignment vertical="center" wrapText="1"/>
      <protection/>
    </xf>
    <xf numFmtId="3" fontId="89" fillId="0" borderId="10" xfId="64" applyNumberFormat="1" applyFont="1" applyBorder="1" applyAlignment="1">
      <alignment wrapText="1"/>
      <protection/>
    </xf>
    <xf numFmtId="3" fontId="86" fillId="0" borderId="10" xfId="64" applyNumberFormat="1" applyFont="1" applyBorder="1">
      <alignment/>
      <protection/>
    </xf>
    <xf numFmtId="3" fontId="86" fillId="0" borderId="0" xfId="64" applyNumberFormat="1" applyFont="1">
      <alignment/>
      <protection/>
    </xf>
    <xf numFmtId="3" fontId="89" fillId="0" borderId="10" xfId="64" applyNumberFormat="1" applyFont="1" applyBorder="1" applyAlignment="1">
      <alignment vertical="center" wrapText="1"/>
      <protection/>
    </xf>
    <xf numFmtId="3" fontId="89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5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86" fillId="0" borderId="10" xfId="64" applyFont="1" applyBorder="1" applyAlignment="1">
      <alignment wrapText="1"/>
      <protection/>
    </xf>
    <xf numFmtId="0" fontId="86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5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0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89" fillId="0" borderId="0" xfId="64" applyNumberFormat="1" applyFont="1" applyBorder="1" applyAlignment="1">
      <alignment vertical="center" wrapText="1"/>
      <protection/>
    </xf>
    <xf numFmtId="3" fontId="86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90" fillId="0" borderId="10" xfId="70" applyFont="1" applyFill="1" applyBorder="1" applyAlignment="1" quotePrefix="1">
      <alignment wrapText="1"/>
      <protection/>
    </xf>
    <xf numFmtId="0" fontId="90" fillId="0" borderId="10" xfId="70" applyFont="1" applyFill="1" applyBorder="1" applyAlignment="1">
      <alignment wrapText="1"/>
      <protection/>
    </xf>
    <xf numFmtId="0" fontId="90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1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89" fillId="0" borderId="14" xfId="64" applyNumberFormat="1" applyFont="1" applyBorder="1" applyAlignment="1">
      <alignment horizontal="center" vertical="center" wrapText="1"/>
      <protection/>
    </xf>
    <xf numFmtId="0" fontId="91" fillId="0" borderId="0" xfId="0" applyFont="1" applyAlignment="1">
      <alignment/>
    </xf>
    <xf numFmtId="0" fontId="8" fillId="0" borderId="10" xfId="70" applyFont="1" applyFill="1" applyBorder="1" applyAlignment="1">
      <alignment vertical="center" wrapText="1"/>
      <protection/>
    </xf>
    <xf numFmtId="3" fontId="88" fillId="0" borderId="0" xfId="64" applyNumberFormat="1" applyFont="1" applyBorder="1" applyAlignment="1">
      <alignment horizontal="left" vertical="center" wrapText="1"/>
      <protection/>
    </xf>
    <xf numFmtId="3" fontId="88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88" fillId="0" borderId="0" xfId="64" applyNumberFormat="1" applyFont="1" applyBorder="1" applyAlignment="1">
      <alignment horizontal="left" vertical="center" wrapText="1"/>
      <protection/>
    </xf>
    <xf numFmtId="3" fontId="92" fillId="0" borderId="11" xfId="64" applyNumberFormat="1" applyFont="1" applyBorder="1" applyAlignment="1">
      <alignment horizontal="right" vertical="center"/>
      <protection/>
    </xf>
    <xf numFmtId="0" fontId="21" fillId="0" borderId="10" xfId="70" applyFont="1" applyFill="1" applyBorder="1" applyAlignment="1">
      <alignment vertical="center" wrapText="1"/>
      <protection/>
    </xf>
    <xf numFmtId="3" fontId="91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77" fillId="0" borderId="0" xfId="0" applyFont="1" applyFill="1" applyAlignment="1">
      <alignment/>
    </xf>
    <xf numFmtId="3" fontId="77" fillId="0" borderId="0" xfId="0" applyNumberFormat="1" applyFont="1" applyFill="1" applyAlignment="1">
      <alignment/>
    </xf>
    <xf numFmtId="0" fontId="82" fillId="0" borderId="0" xfId="0" applyFont="1" applyFill="1" applyAlignment="1">
      <alignment/>
    </xf>
    <xf numFmtId="0" fontId="77" fillId="0" borderId="0" xfId="0" applyFont="1" applyAlignment="1">
      <alignment/>
    </xf>
    <xf numFmtId="3" fontId="77" fillId="0" borderId="0" xfId="0" applyNumberFormat="1" applyFont="1" applyAlignment="1">
      <alignment/>
    </xf>
    <xf numFmtId="0" fontId="93" fillId="0" borderId="0" xfId="0" applyFont="1" applyAlignment="1">
      <alignment/>
    </xf>
    <xf numFmtId="3" fontId="93" fillId="0" borderId="0" xfId="0" applyNumberFormat="1" applyFont="1" applyAlignment="1">
      <alignment/>
    </xf>
    <xf numFmtId="0" fontId="77" fillId="0" borderId="0" xfId="0" applyFont="1" applyBorder="1" applyAlignment="1">
      <alignment/>
    </xf>
    <xf numFmtId="3" fontId="7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7" fillId="0" borderId="11" xfId="0" applyFont="1" applyBorder="1" applyAlignment="1">
      <alignment/>
    </xf>
    <xf numFmtId="3" fontId="77" fillId="0" borderId="11" xfId="0" applyNumberFormat="1" applyFont="1" applyBorder="1" applyAlignment="1">
      <alignment/>
    </xf>
    <xf numFmtId="16" fontId="0" fillId="0" borderId="0" xfId="0" applyNumberFormat="1" applyBorder="1" applyAlignment="1">
      <alignment/>
    </xf>
    <xf numFmtId="0" fontId="28" fillId="0" borderId="11" xfId="69" applyFont="1" applyFill="1" applyBorder="1" applyAlignment="1">
      <alignment/>
      <protection/>
    </xf>
    <xf numFmtId="0" fontId="94" fillId="0" borderId="0" xfId="0" applyFont="1" applyAlignment="1">
      <alignment/>
    </xf>
    <xf numFmtId="3" fontId="94" fillId="0" borderId="0" xfId="0" applyNumberFormat="1" applyFont="1" applyAlignment="1">
      <alignment/>
    </xf>
    <xf numFmtId="0" fontId="95" fillId="0" borderId="0" xfId="0" applyFont="1" applyAlignment="1">
      <alignment/>
    </xf>
    <xf numFmtId="3" fontId="28" fillId="0" borderId="0" xfId="69" applyNumberFormat="1" applyFont="1">
      <alignment/>
      <protection/>
    </xf>
    <xf numFmtId="3" fontId="94" fillId="0" borderId="0" xfId="0" applyNumberFormat="1" applyFont="1" applyBorder="1" applyAlignment="1">
      <alignment/>
    </xf>
    <xf numFmtId="0" fontId="29" fillId="0" borderId="0" xfId="69" applyFont="1" applyFill="1" applyBorder="1">
      <alignment/>
      <protection/>
    </xf>
    <xf numFmtId="3" fontId="28" fillId="0" borderId="0" xfId="69" applyNumberFormat="1" applyFont="1" applyFill="1" applyBorder="1" applyAlignment="1">
      <alignment/>
      <protection/>
    </xf>
    <xf numFmtId="0" fontId="94" fillId="0" borderId="0" xfId="0" applyFont="1" applyBorder="1" applyAlignment="1">
      <alignment/>
    </xf>
    <xf numFmtId="0" fontId="28" fillId="0" borderId="11" xfId="69" applyFont="1" applyFill="1" applyBorder="1">
      <alignment/>
      <protection/>
    </xf>
    <xf numFmtId="3" fontId="28" fillId="0" borderId="11" xfId="69" applyNumberFormat="1" applyFont="1" applyFill="1" applyBorder="1">
      <alignment/>
      <protection/>
    </xf>
    <xf numFmtId="0" fontId="28" fillId="0" borderId="0" xfId="69" applyFont="1" applyFill="1" applyBorder="1" applyAlignment="1">
      <alignment horizontal="left" wrapText="1"/>
      <protection/>
    </xf>
    <xf numFmtId="16" fontId="0" fillId="0" borderId="0" xfId="0" applyNumberFormat="1" applyAlignment="1">
      <alignment/>
    </xf>
    <xf numFmtId="0" fontId="77" fillId="0" borderId="15" xfId="0" applyFont="1" applyBorder="1" applyAlignment="1">
      <alignment/>
    </xf>
    <xf numFmtId="0" fontId="28" fillId="0" borderId="15" xfId="69" applyFont="1" applyFill="1" applyBorder="1">
      <alignment/>
      <protection/>
    </xf>
    <xf numFmtId="3" fontId="28" fillId="0" borderId="15" xfId="69" applyNumberFormat="1" applyFont="1" applyFill="1" applyBorder="1">
      <alignment/>
      <protection/>
    </xf>
    <xf numFmtId="0" fontId="28" fillId="0" borderId="0" xfId="69" applyFont="1" applyFill="1" applyBorder="1" applyAlignment="1">
      <alignment/>
      <protection/>
    </xf>
    <xf numFmtId="0" fontId="0" fillId="0" borderId="11" xfId="0" applyBorder="1" applyAlignment="1">
      <alignment/>
    </xf>
    <xf numFmtId="0" fontId="28" fillId="0" borderId="11" xfId="69" applyFont="1" applyFill="1" applyBorder="1" applyAlignment="1">
      <alignment horizontal="left" wrapText="1"/>
      <protection/>
    </xf>
    <xf numFmtId="0" fontId="28" fillId="0" borderId="0" xfId="69" applyFont="1">
      <alignment/>
      <protection/>
    </xf>
    <xf numFmtId="0" fontId="22" fillId="0" borderId="0" xfId="69" applyFont="1" applyBorder="1">
      <alignment/>
      <protection/>
    </xf>
    <xf numFmtId="0" fontId="28" fillId="0" borderId="0" xfId="69" applyFont="1" applyBorder="1">
      <alignment/>
      <protection/>
    </xf>
    <xf numFmtId="3" fontId="28" fillId="0" borderId="0" xfId="69" applyNumberFormat="1" applyFont="1" applyBorder="1">
      <alignment/>
      <protection/>
    </xf>
    <xf numFmtId="0" fontId="30" fillId="0" borderId="0" xfId="69" applyFont="1" applyBorder="1">
      <alignment/>
      <protection/>
    </xf>
    <xf numFmtId="3" fontId="28" fillId="0" borderId="0" xfId="69" applyNumberFormat="1" applyFont="1" applyBorder="1" applyAlignment="1">
      <alignment/>
      <protection/>
    </xf>
    <xf numFmtId="3" fontId="28" fillId="0" borderId="0" xfId="0" applyNumberFormat="1" applyFont="1" applyAlignment="1">
      <alignment/>
    </xf>
    <xf numFmtId="0" fontId="96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97" fillId="0" borderId="0" xfId="0" applyFont="1" applyAlignment="1">
      <alignment/>
    </xf>
    <xf numFmtId="0" fontId="28" fillId="0" borderId="0" xfId="69" applyFont="1" applyFill="1" applyBorder="1">
      <alignment/>
      <protection/>
    </xf>
    <xf numFmtId="3" fontId="28" fillId="0" borderId="0" xfId="69" applyNumberFormat="1" applyFont="1" applyFill="1" applyBorder="1">
      <alignment/>
      <protection/>
    </xf>
    <xf numFmtId="3" fontId="28" fillId="0" borderId="0" xfId="69" applyNumberFormat="1" applyFont="1" applyFill="1" applyBorder="1" applyAlignment="1">
      <alignment horizontal="left" wrapText="1"/>
      <protection/>
    </xf>
    <xf numFmtId="0" fontId="31" fillId="0" borderId="0" xfId="69" applyFont="1" applyFill="1" applyBorder="1">
      <alignment/>
      <protection/>
    </xf>
    <xf numFmtId="0" fontId="97" fillId="0" borderId="0" xfId="0" applyFont="1" applyBorder="1" applyAlignment="1">
      <alignment/>
    </xf>
    <xf numFmtId="3" fontId="31" fillId="0" borderId="0" xfId="69" applyNumberFormat="1" applyFont="1" applyFill="1" applyBorder="1">
      <alignment/>
      <protection/>
    </xf>
    <xf numFmtId="0" fontId="31" fillId="0" borderId="0" xfId="69" applyFont="1" applyFill="1" applyBorder="1" applyAlignment="1">
      <alignment horizontal="left" wrapText="1"/>
      <protection/>
    </xf>
    <xf numFmtId="3" fontId="31" fillId="0" borderId="0" xfId="69" applyNumberFormat="1" applyFont="1" applyFill="1" applyBorder="1" applyAlignment="1">
      <alignment horizontal="left" wrapText="1"/>
      <protection/>
    </xf>
    <xf numFmtId="3" fontId="28" fillId="0" borderId="11" xfId="69" applyNumberFormat="1" applyFont="1" applyFill="1" applyBorder="1" applyAlignment="1">
      <alignment horizontal="right" wrapText="1"/>
      <protection/>
    </xf>
    <xf numFmtId="0" fontId="30" fillId="0" borderId="0" xfId="69" applyFont="1" applyBorder="1" applyAlignment="1">
      <alignment/>
      <protection/>
    </xf>
    <xf numFmtId="0" fontId="30" fillId="0" borderId="0" xfId="69" applyFont="1">
      <alignment/>
      <protection/>
    </xf>
    <xf numFmtId="0" fontId="28" fillId="0" borderId="11" xfId="69" applyFont="1" applyBorder="1">
      <alignment/>
      <protection/>
    </xf>
    <xf numFmtId="0" fontId="93" fillId="0" borderId="0" xfId="0" applyFont="1" applyBorder="1" applyAlignment="1">
      <alignment/>
    </xf>
    <xf numFmtId="0" fontId="93" fillId="0" borderId="0" xfId="0" applyFont="1" applyFill="1" applyBorder="1" applyAlignment="1">
      <alignment horizontal="left"/>
    </xf>
    <xf numFmtId="0" fontId="77" fillId="0" borderId="0" xfId="0" applyFont="1" applyFill="1" applyAlignment="1">
      <alignment horizontal="left"/>
    </xf>
    <xf numFmtId="0" fontId="77" fillId="0" borderId="0" xfId="0" applyFont="1" applyFill="1" applyBorder="1" applyAlignment="1">
      <alignment horizontal="left"/>
    </xf>
    <xf numFmtId="0" fontId="28" fillId="0" borderId="0" xfId="69" applyFont="1" applyFill="1">
      <alignment/>
      <protection/>
    </xf>
    <xf numFmtId="0" fontId="30" fillId="0" borderId="0" xfId="69" applyFont="1" applyFill="1">
      <alignment/>
      <protection/>
    </xf>
    <xf numFmtId="0" fontId="30" fillId="0" borderId="0" xfId="69" applyFont="1" applyFill="1" applyBorder="1">
      <alignment/>
      <protection/>
    </xf>
    <xf numFmtId="3" fontId="77" fillId="0" borderId="11" xfId="0" applyNumberFormat="1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3" fontId="77" fillId="0" borderId="0" xfId="0" applyNumberFormat="1" applyFont="1" applyFill="1" applyBorder="1" applyAlignment="1">
      <alignment/>
    </xf>
    <xf numFmtId="3" fontId="93" fillId="0" borderId="0" xfId="0" applyNumberFormat="1" applyFont="1" applyFill="1" applyAlignment="1">
      <alignment/>
    </xf>
    <xf numFmtId="3" fontId="28" fillId="0" borderId="11" xfId="69" applyNumberFormat="1" applyFont="1" applyFill="1" applyBorder="1" applyAlignment="1">
      <alignment/>
      <protection/>
    </xf>
    <xf numFmtId="0" fontId="98" fillId="0" borderId="0" xfId="0" applyFont="1" applyFill="1" applyAlignment="1">
      <alignment/>
    </xf>
    <xf numFmtId="0" fontId="82" fillId="0" borderId="0" xfId="0" applyFont="1" applyFill="1" applyAlignment="1">
      <alignment horizontal="center"/>
    </xf>
    <xf numFmtId="0" fontId="32" fillId="0" borderId="0" xfId="69" applyFont="1" applyAlignment="1">
      <alignment horizontal="center" vertical="center" wrapText="1"/>
      <protection/>
    </xf>
    <xf numFmtId="0" fontId="30" fillId="0" borderId="0" xfId="69" applyFont="1" applyBorder="1" applyAlignment="1">
      <alignment horizontal="center"/>
      <protection/>
    </xf>
    <xf numFmtId="0" fontId="82" fillId="0" borderId="0" xfId="0" applyFont="1" applyFill="1" applyAlignment="1">
      <alignment horizontal="right"/>
    </xf>
    <xf numFmtId="0" fontId="4" fillId="0" borderId="10" xfId="70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0" fontId="82" fillId="0" borderId="0" xfId="0" applyFont="1" applyAlignment="1">
      <alignment horizontal="center"/>
    </xf>
    <xf numFmtId="3" fontId="4" fillId="0" borderId="0" xfId="0" applyNumberFormat="1" applyFont="1" applyFill="1" applyAlignment="1">
      <alignment vertical="center"/>
    </xf>
    <xf numFmtId="0" fontId="0" fillId="0" borderId="0" xfId="0" applyAlignment="1">
      <alignment horizontal="right"/>
    </xf>
    <xf numFmtId="0" fontId="83" fillId="0" borderId="0" xfId="0" applyFont="1" applyAlignment="1">
      <alignment horizontal="right"/>
    </xf>
    <xf numFmtId="0" fontId="77" fillId="0" borderId="11" xfId="0" applyFont="1" applyBorder="1" applyAlignment="1">
      <alignment horizontal="left"/>
    </xf>
    <xf numFmtId="0" fontId="87" fillId="0" borderId="0" xfId="0" applyFont="1" applyAlignment="1">
      <alignment horizontal="center"/>
    </xf>
    <xf numFmtId="0" fontId="77" fillId="0" borderId="0" xfId="0" applyFont="1" applyFill="1" applyBorder="1" applyAlignment="1">
      <alignment/>
    </xf>
    <xf numFmtId="3" fontId="93" fillId="0" borderId="0" xfId="0" applyNumberFormat="1" applyFont="1" applyBorder="1" applyAlignment="1">
      <alignment/>
    </xf>
    <xf numFmtId="0" fontId="7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7" fillId="0" borderId="11" xfId="0" applyFont="1" applyFill="1" applyBorder="1" applyAlignment="1">
      <alignment horizontal="left"/>
    </xf>
    <xf numFmtId="0" fontId="77" fillId="0" borderId="0" xfId="0" applyFont="1" applyFill="1" applyAlignment="1">
      <alignment horizontal="center"/>
    </xf>
    <xf numFmtId="0" fontId="22" fillId="0" borderId="0" xfId="69" applyFont="1" applyFill="1" applyBorder="1" applyAlignment="1">
      <alignment wrapText="1"/>
      <protection/>
    </xf>
    <xf numFmtId="0" fontId="0" fillId="0" borderId="15" xfId="0" applyBorder="1" applyAlignment="1">
      <alignment/>
    </xf>
    <xf numFmtId="3" fontId="77" fillId="0" borderId="15" xfId="0" applyNumberFormat="1" applyFont="1" applyBorder="1" applyAlignment="1">
      <alignment/>
    </xf>
    <xf numFmtId="0" fontId="97" fillId="0" borderId="15" xfId="0" applyFont="1" applyBorder="1" applyAlignment="1">
      <alignment/>
    </xf>
    <xf numFmtId="3" fontId="28" fillId="0" borderId="15" xfId="69" applyNumberFormat="1" applyFont="1" applyFill="1" applyBorder="1" applyAlignment="1">
      <alignment horizontal="right" wrapText="1"/>
      <protection/>
    </xf>
    <xf numFmtId="3" fontId="30" fillId="0" borderId="0" xfId="69" applyNumberFormat="1" applyFont="1" applyFill="1" applyBorder="1">
      <alignment/>
      <protection/>
    </xf>
    <xf numFmtId="3" fontId="30" fillId="0" borderId="0" xfId="69" applyNumberFormat="1" applyFont="1" applyFill="1" applyBorder="1" applyAlignment="1">
      <alignment horizontal="right" wrapText="1"/>
      <protection/>
    </xf>
    <xf numFmtId="0" fontId="77" fillId="0" borderId="0" xfId="0" applyFont="1" applyBorder="1" applyAlignment="1">
      <alignment horizontal="left"/>
    </xf>
    <xf numFmtId="0" fontId="77" fillId="0" borderId="15" xfId="0" applyFont="1" applyBorder="1" applyAlignment="1">
      <alignment horizontal="left"/>
    </xf>
    <xf numFmtId="3" fontId="77" fillId="0" borderId="15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87" fillId="0" borderId="0" xfId="0" applyFont="1" applyAlignment="1">
      <alignment horizontal="center"/>
    </xf>
    <xf numFmtId="3" fontId="28" fillId="0" borderId="0" xfId="69" applyNumberFormat="1" applyFont="1" applyFill="1" applyBorder="1" applyAlignment="1">
      <alignment horizontal="right" wrapText="1"/>
      <protection/>
    </xf>
    <xf numFmtId="0" fontId="82" fillId="0" borderId="15" xfId="0" applyFont="1" applyBorder="1" applyAlignment="1">
      <alignment/>
    </xf>
    <xf numFmtId="0" fontId="82" fillId="0" borderId="0" xfId="0" applyFont="1" applyBorder="1" applyAlignment="1">
      <alignment/>
    </xf>
    <xf numFmtId="0" fontId="85" fillId="0" borderId="0" xfId="64" applyFont="1" applyAlignment="1">
      <alignment horizontal="right"/>
      <protection/>
    </xf>
    <xf numFmtId="0" fontId="77" fillId="0" borderId="11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77" fillId="0" borderId="0" xfId="0" applyFont="1" applyFill="1" applyAlignment="1">
      <alignment horizontal="left"/>
    </xf>
    <xf numFmtId="0" fontId="32" fillId="0" borderId="0" xfId="69" applyFont="1" applyAlignment="1">
      <alignment horizontal="center" vertical="center" wrapText="1"/>
      <protection/>
    </xf>
    <xf numFmtId="0" fontId="77" fillId="0" borderId="0" xfId="0" applyFont="1" applyFill="1" applyAlignment="1">
      <alignment horizontal="left"/>
    </xf>
    <xf numFmtId="0" fontId="77" fillId="0" borderId="11" xfId="0" applyFont="1" applyBorder="1" applyAlignment="1">
      <alignment horizontal="left"/>
    </xf>
    <xf numFmtId="0" fontId="96" fillId="0" borderId="0" xfId="0" applyFont="1" applyFill="1" applyAlignment="1">
      <alignment horizontal="center"/>
    </xf>
    <xf numFmtId="0" fontId="93" fillId="0" borderId="0" xfId="0" applyFont="1" applyFill="1" applyAlignment="1">
      <alignment horizontal="center"/>
    </xf>
    <xf numFmtId="0" fontId="77" fillId="0" borderId="0" xfId="0" applyFont="1" applyBorder="1" applyAlignment="1">
      <alignment horizontal="left"/>
    </xf>
    <xf numFmtId="0" fontId="30" fillId="0" borderId="0" xfId="69" applyFont="1" applyBorder="1" applyAlignment="1">
      <alignment horizontal="center"/>
      <protection/>
    </xf>
    <xf numFmtId="0" fontId="28" fillId="0" borderId="0" xfId="69" applyFont="1" applyFill="1" applyBorder="1" applyAlignment="1">
      <alignment horizontal="left" wrapText="1"/>
      <protection/>
    </xf>
    <xf numFmtId="0" fontId="28" fillId="0" borderId="11" xfId="69" applyFont="1" applyFill="1" applyBorder="1" applyAlignment="1">
      <alignment horizontal="left" wrapText="1"/>
      <protection/>
    </xf>
    <xf numFmtId="0" fontId="22" fillId="0" borderId="0" xfId="69" applyFont="1" applyFill="1" applyBorder="1" applyAlignment="1">
      <alignment horizontal="left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/>
      <protection/>
    </xf>
    <xf numFmtId="0" fontId="10" fillId="0" borderId="10" xfId="70" applyFont="1" applyFill="1" applyBorder="1" applyAlignment="1">
      <alignment wrapText="1"/>
      <protection/>
    </xf>
    <xf numFmtId="0" fontId="87" fillId="0" borderId="0" xfId="0" applyFont="1" applyAlignment="1">
      <alignment horizontal="center"/>
    </xf>
    <xf numFmtId="3" fontId="4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4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0" fontId="4" fillId="0" borderId="16" xfId="70" applyFont="1" applyFill="1" applyBorder="1" applyAlignment="1">
      <alignment horizontal="center" vertical="center" wrapText="1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3" fontId="4" fillId="33" borderId="12" xfId="70" applyNumberFormat="1" applyFont="1" applyFill="1" applyBorder="1" applyAlignment="1">
      <alignment vertical="center" wrapText="1"/>
      <protection/>
    </xf>
    <xf numFmtId="3" fontId="4" fillId="33" borderId="14" xfId="70" applyNumberFormat="1" applyFont="1" applyFill="1" applyBorder="1" applyAlignment="1">
      <alignment vertical="center" wrapText="1"/>
      <protection/>
    </xf>
    <xf numFmtId="0" fontId="21" fillId="0" borderId="16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7" xfId="70" applyFont="1" applyFill="1" applyBorder="1" applyAlignment="1">
      <alignment vertical="center" wrapText="1"/>
      <protection/>
    </xf>
    <xf numFmtId="0" fontId="8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3" fontId="88" fillId="0" borderId="11" xfId="64" applyNumberFormat="1" applyFont="1" applyBorder="1" applyAlignment="1">
      <alignment horizontal="justify" vertical="center" wrapText="1"/>
      <protection/>
    </xf>
    <xf numFmtId="3" fontId="88" fillId="0" borderId="0" xfId="64" applyNumberFormat="1" applyFont="1" applyBorder="1" applyAlignment="1">
      <alignment horizontal="justify" vertical="center" wrapText="1"/>
      <protection/>
    </xf>
    <xf numFmtId="3" fontId="83" fillId="0" borderId="0" xfId="64" applyNumberFormat="1" applyFont="1" applyBorder="1" applyAlignment="1">
      <alignment vertical="center" wrapText="1"/>
      <protection/>
    </xf>
    <xf numFmtId="3" fontId="88" fillId="0" borderId="0" xfId="64" applyNumberFormat="1" applyFont="1" applyBorder="1" applyAlignment="1">
      <alignment horizontal="left"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24.421875" style="0" customWidth="1"/>
    <col min="4" max="4" width="10.00390625" style="0" customWidth="1"/>
    <col min="5" max="5" width="5.421875" style="0" customWidth="1"/>
    <col min="6" max="6" width="31.7109375" style="0" customWidth="1"/>
    <col min="7" max="7" width="11.57421875" style="42" customWidth="1"/>
  </cols>
  <sheetData>
    <row r="1" spans="1:7" s="167" customFormat="1" ht="40.5" customHeight="1">
      <c r="A1" s="240" t="s">
        <v>702</v>
      </c>
      <c r="B1" s="240"/>
      <c r="C1" s="240"/>
      <c r="D1" s="240"/>
      <c r="E1" s="240"/>
      <c r="F1" s="240"/>
      <c r="G1" s="240"/>
    </row>
    <row r="2" spans="1:7" s="167" customFormat="1" ht="18.75" customHeight="1">
      <c r="A2" s="203"/>
      <c r="B2" s="203"/>
      <c r="C2" s="203"/>
      <c r="D2" s="203"/>
      <c r="E2" s="203"/>
      <c r="F2" s="205" t="s">
        <v>573</v>
      </c>
      <c r="G2" s="203"/>
    </row>
    <row r="3" spans="1:7" s="140" customFormat="1" ht="18.75">
      <c r="A3" s="140" t="s">
        <v>605</v>
      </c>
      <c r="F3" s="201"/>
      <c r="G3" s="141"/>
    </row>
    <row r="4" spans="1:7" s="138" customFormat="1" ht="18.75">
      <c r="A4" s="138" t="s">
        <v>650</v>
      </c>
      <c r="B4" s="142"/>
      <c r="C4" s="142"/>
      <c r="D4" s="142"/>
      <c r="E4" s="142"/>
      <c r="F4" s="142"/>
      <c r="G4" s="198"/>
    </row>
    <row r="5" spans="2:7" s="138" customFormat="1" ht="18.75">
      <c r="B5" s="145" t="s">
        <v>651</v>
      </c>
      <c r="C5" s="145"/>
      <c r="D5" s="145"/>
      <c r="E5" s="145"/>
      <c r="F5" s="145"/>
      <c r="G5" s="196">
        <v>5800</v>
      </c>
    </row>
    <row r="6" spans="1:7" s="138" customFormat="1" ht="18.75">
      <c r="A6" s="138" t="s">
        <v>669</v>
      </c>
      <c r="B6" s="142"/>
      <c r="C6" s="142"/>
      <c r="D6" s="142"/>
      <c r="E6" s="142"/>
      <c r="F6" s="142"/>
      <c r="G6" s="198"/>
    </row>
    <row r="7" spans="2:7" s="138" customFormat="1" ht="18.75">
      <c r="B7" s="145" t="s">
        <v>670</v>
      </c>
      <c r="C7" s="145"/>
      <c r="D7" s="145"/>
      <c r="E7" s="145"/>
      <c r="F7" s="145"/>
      <c r="G7" s="196">
        <v>166460</v>
      </c>
    </row>
    <row r="8" spans="1:7" s="138" customFormat="1" ht="18.75">
      <c r="A8" s="177" t="s">
        <v>703</v>
      </c>
      <c r="C8" s="142"/>
      <c r="D8" s="142"/>
      <c r="E8" s="142"/>
      <c r="F8" s="142"/>
      <c r="G8" s="198"/>
    </row>
    <row r="9" spans="1:7" s="138" customFormat="1" ht="18.75">
      <c r="A9" s="157" t="s">
        <v>704</v>
      </c>
      <c r="B9" s="145"/>
      <c r="C9" s="145"/>
      <c r="D9" s="145"/>
      <c r="E9" s="145"/>
      <c r="F9" s="145"/>
      <c r="G9" s="196">
        <v>394303</v>
      </c>
    </row>
    <row r="10" spans="1:7" s="140" customFormat="1" ht="18.75">
      <c r="A10" s="171" t="s">
        <v>604</v>
      </c>
      <c r="B10" s="189"/>
      <c r="C10" s="190"/>
      <c r="D10" s="189"/>
      <c r="E10" s="189"/>
      <c r="F10" s="189"/>
      <c r="G10" s="197">
        <f>SUM(G4:G9)</f>
        <v>566563</v>
      </c>
    </row>
    <row r="11" spans="1:7" s="138" customFormat="1" ht="18.75">
      <c r="A11" s="239"/>
      <c r="B11" s="192"/>
      <c r="C11" s="192"/>
      <c r="D11" s="142"/>
      <c r="E11" s="142"/>
      <c r="F11" s="142"/>
      <c r="G11" s="198"/>
    </row>
    <row r="12" spans="1:7" s="140" customFormat="1" ht="18.75">
      <c r="A12" s="140" t="s">
        <v>609</v>
      </c>
      <c r="G12" s="199"/>
    </row>
    <row r="13" spans="1:7" s="138" customFormat="1" ht="18.75">
      <c r="A13" s="241" t="s">
        <v>665</v>
      </c>
      <c r="B13" s="241"/>
      <c r="C13" s="241"/>
      <c r="D13" s="241"/>
      <c r="E13" s="241"/>
      <c r="F13" s="241"/>
      <c r="G13" s="241"/>
    </row>
    <row r="14" spans="1:7" ht="18.75">
      <c r="A14" s="219"/>
      <c r="B14" s="145" t="s">
        <v>705</v>
      </c>
      <c r="C14" s="218"/>
      <c r="D14" s="218"/>
      <c r="E14" s="218"/>
      <c r="F14" s="218"/>
      <c r="G14" s="196">
        <v>5800</v>
      </c>
    </row>
    <row r="15" spans="1:7" s="167" customFormat="1" ht="18.75" customHeight="1">
      <c r="A15" s="192" t="s">
        <v>667</v>
      </c>
      <c r="B15" s="192"/>
      <c r="C15" s="192"/>
      <c r="D15" s="192"/>
      <c r="E15" s="192"/>
      <c r="F15" s="192"/>
      <c r="G15" s="198"/>
    </row>
    <row r="16" spans="2:7" s="167" customFormat="1" ht="18.75">
      <c r="B16" s="242" t="s">
        <v>584</v>
      </c>
      <c r="C16" s="242"/>
      <c r="D16" s="242"/>
      <c r="E16" s="242"/>
      <c r="F16" s="242"/>
      <c r="G16" s="196">
        <v>131071</v>
      </c>
    </row>
    <row r="17" spans="1:7" s="167" customFormat="1" ht="18.75" customHeight="1">
      <c r="A17" s="220"/>
      <c r="B17" s="242" t="s">
        <v>586</v>
      </c>
      <c r="C17" s="242"/>
      <c r="D17" s="242"/>
      <c r="E17" s="242"/>
      <c r="F17" s="242"/>
      <c r="G17" s="196">
        <v>35389</v>
      </c>
    </row>
    <row r="18" spans="1:7" s="167" customFormat="1" ht="18.75" customHeight="1">
      <c r="A18" s="177" t="s">
        <v>706</v>
      </c>
      <c r="B18" s="177"/>
      <c r="C18" s="177"/>
      <c r="D18" s="177"/>
      <c r="E18" s="177"/>
      <c r="F18" s="238"/>
      <c r="G18" s="198"/>
    </row>
    <row r="19" spans="1:7" s="167" customFormat="1" ht="18.75" customHeight="1">
      <c r="A19" s="157" t="s">
        <v>707</v>
      </c>
      <c r="B19" s="157"/>
      <c r="C19" s="157"/>
      <c r="D19" s="157"/>
      <c r="E19" s="157"/>
      <c r="F19" s="237"/>
      <c r="G19" s="196">
        <v>394303</v>
      </c>
    </row>
    <row r="20" spans="1:7" s="140" customFormat="1" ht="18.75">
      <c r="A20" s="140" t="s">
        <v>604</v>
      </c>
      <c r="G20" s="199">
        <f>SUM(G14:G19)</f>
        <v>566563</v>
      </c>
    </row>
    <row r="21" s="140" customFormat="1" ht="18.75">
      <c r="G21" s="199"/>
    </row>
    <row r="22" spans="1:7" ht="18.75">
      <c r="A22" s="140" t="s">
        <v>579</v>
      </c>
      <c r="B22" s="140"/>
      <c r="C22" s="140"/>
      <c r="D22" s="140"/>
      <c r="E22" s="140"/>
      <c r="F22" s="141"/>
      <c r="G22" s="140"/>
    </row>
    <row r="23" spans="1:7" ht="19.5">
      <c r="A23" s="149" t="s">
        <v>580</v>
      </c>
      <c r="B23" s="149"/>
      <c r="C23" s="149"/>
      <c r="D23" s="149"/>
      <c r="E23" s="149"/>
      <c r="F23" s="149" t="s">
        <v>581</v>
      </c>
      <c r="G23" s="149"/>
    </row>
    <row r="24" spans="1:7" ht="19.5">
      <c r="A24" s="151" t="s">
        <v>577</v>
      </c>
      <c r="B24" s="149"/>
      <c r="C24" s="149"/>
      <c r="D24" s="149"/>
      <c r="E24" s="149"/>
      <c r="F24" s="142"/>
      <c r="G24" s="142"/>
    </row>
    <row r="25" spans="1:7" s="142" customFormat="1" ht="18" customHeight="1">
      <c r="A25" s="177" t="s">
        <v>583</v>
      </c>
      <c r="C25" s="217"/>
      <c r="D25" s="233"/>
      <c r="E25" s="217"/>
      <c r="F25" s="178" t="s">
        <v>583</v>
      </c>
      <c r="G25" s="233"/>
    </row>
    <row r="26" spans="1:7" s="142" customFormat="1" ht="18" customHeight="1">
      <c r="A26" s="177"/>
      <c r="E26" s="217"/>
      <c r="F26" s="158" t="s">
        <v>708</v>
      </c>
      <c r="G26" s="185">
        <v>17323</v>
      </c>
    </row>
    <row r="27" spans="1:7" s="142" customFormat="1" ht="18" customHeight="1">
      <c r="A27" s="177"/>
      <c r="E27" s="217"/>
      <c r="F27" s="163" t="s">
        <v>709</v>
      </c>
      <c r="G27" s="224">
        <v>4677</v>
      </c>
    </row>
    <row r="28" spans="1:7" s="142" customFormat="1" ht="18" customHeight="1">
      <c r="A28" s="177"/>
      <c r="B28" s="145" t="s">
        <v>674</v>
      </c>
      <c r="C28" s="230"/>
      <c r="D28" s="185">
        <v>36929</v>
      </c>
      <c r="E28" s="217"/>
      <c r="F28" s="163" t="s">
        <v>685</v>
      </c>
      <c r="G28" s="224">
        <v>19606</v>
      </c>
    </row>
    <row r="29" spans="1:7" s="142" customFormat="1" ht="18" customHeight="1">
      <c r="A29" s="177"/>
      <c r="B29" s="234" t="s">
        <v>675</v>
      </c>
      <c r="C29" s="231"/>
      <c r="D29" s="224">
        <v>9971</v>
      </c>
      <c r="E29" s="217"/>
      <c r="F29" s="163" t="s">
        <v>686</v>
      </c>
      <c r="G29" s="224">
        <v>5294</v>
      </c>
    </row>
    <row r="30" spans="1:7" s="142" customFormat="1" ht="18" customHeight="1">
      <c r="A30" s="177"/>
      <c r="B30" s="161" t="s">
        <v>710</v>
      </c>
      <c r="C30" s="231"/>
      <c r="D30" s="224">
        <v>147616</v>
      </c>
      <c r="E30" s="217"/>
      <c r="F30" s="161" t="s">
        <v>719</v>
      </c>
      <c r="G30" s="224">
        <v>147616</v>
      </c>
    </row>
    <row r="31" spans="1:7" s="142" customFormat="1" ht="18" customHeight="1">
      <c r="A31" s="177"/>
      <c r="B31" s="142" t="s">
        <v>720</v>
      </c>
      <c r="C31" s="217"/>
      <c r="D31" s="233"/>
      <c r="E31" s="217"/>
      <c r="F31" s="142" t="s">
        <v>720</v>
      </c>
      <c r="G31" s="233"/>
    </row>
    <row r="32" spans="1:7" s="142" customFormat="1" ht="18" customHeight="1">
      <c r="A32" s="177"/>
      <c r="B32" s="145" t="s">
        <v>721</v>
      </c>
      <c r="C32" s="230"/>
      <c r="D32" s="185">
        <v>147196</v>
      </c>
      <c r="E32" s="217"/>
      <c r="F32" s="145" t="s">
        <v>722</v>
      </c>
      <c r="G32" s="185">
        <v>147196</v>
      </c>
    </row>
    <row r="33" spans="1:7" s="142" customFormat="1" ht="18" customHeight="1">
      <c r="A33" s="177" t="s">
        <v>711</v>
      </c>
      <c r="C33" s="217"/>
      <c r="D33" s="233"/>
      <c r="E33" s="217"/>
      <c r="F33" s="177" t="s">
        <v>711</v>
      </c>
      <c r="G33" s="233"/>
    </row>
    <row r="34" spans="1:7" s="142" customFormat="1" ht="18" customHeight="1">
      <c r="A34" s="177"/>
      <c r="B34" s="145" t="s">
        <v>712</v>
      </c>
      <c r="C34" s="230"/>
      <c r="D34" s="185">
        <v>19261</v>
      </c>
      <c r="E34" s="217"/>
      <c r="F34" s="145" t="s">
        <v>713</v>
      </c>
      <c r="G34" s="185">
        <v>19261</v>
      </c>
    </row>
    <row r="35" spans="1:7" s="189" customFormat="1" ht="19.5" customHeight="1">
      <c r="A35" s="195"/>
      <c r="B35" s="216"/>
      <c r="C35" s="216"/>
      <c r="D35" s="215"/>
      <c r="E35" s="216"/>
      <c r="F35" s="225"/>
      <c r="G35" s="226"/>
    </row>
    <row r="36" ht="18" customHeight="1"/>
    <row r="39" spans="1:7" ht="18.75">
      <c r="A39" s="177" t="s">
        <v>714</v>
      </c>
      <c r="F39" s="42"/>
      <c r="G39"/>
    </row>
    <row r="40" spans="6:7" ht="15">
      <c r="F40" s="42"/>
      <c r="G40"/>
    </row>
    <row r="41" spans="6:7" ht="15">
      <c r="F41" s="42"/>
      <c r="G41"/>
    </row>
    <row r="42" spans="1:7" ht="18.75">
      <c r="A42" s="167"/>
      <c r="B42" s="168"/>
      <c r="C42" s="169"/>
      <c r="D42" s="169"/>
      <c r="E42" s="169"/>
      <c r="F42" s="204" t="s">
        <v>599</v>
      </c>
      <c r="G42" s="204"/>
    </row>
    <row r="43" spans="1:7" ht="18.75">
      <c r="A43" s="167"/>
      <c r="B43" s="168"/>
      <c r="C43" s="169"/>
      <c r="D43" s="169"/>
      <c r="E43" s="169"/>
      <c r="F43" s="204" t="s">
        <v>87</v>
      </c>
      <c r="G43" s="204"/>
    </row>
  </sheetData>
  <sheetProtection/>
  <mergeCells count="4">
    <mergeCell ref="A1:G1"/>
    <mergeCell ref="A13:G13"/>
    <mergeCell ref="B16:F16"/>
    <mergeCell ref="B17:F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K33"/>
  <sheetViews>
    <sheetView zoomScalePageLayoutView="0" workbookViewId="0" topLeftCell="A1">
      <selection activeCell="C10" sqref="C10:C11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3" width="10.7109375" style="22" customWidth="1"/>
    <col min="4" max="4" width="10.7109375" style="22" hidden="1" customWidth="1"/>
    <col min="5" max="5" width="10.7109375" style="22" customWidth="1"/>
    <col min="6" max="6" width="10.7109375" style="22" hidden="1" customWidth="1"/>
    <col min="7" max="7" width="11.7109375" style="22" customWidth="1"/>
    <col min="8" max="9" width="9.140625" style="22" customWidth="1"/>
    <col min="10" max="10" width="11.7109375" style="22" customWidth="1"/>
    <col min="11" max="16384" width="9.140625" style="22" customWidth="1"/>
  </cols>
  <sheetData>
    <row r="1" spans="1:10" s="16" customFormat="1" ht="15.75">
      <c r="A1" s="259" t="s">
        <v>549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s="16" customFormat="1" ht="15.75">
      <c r="A2" s="260" t="s">
        <v>502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s="16" customFormat="1" ht="15.75">
      <c r="A3" s="260" t="s">
        <v>179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0" ht="15.75">
      <c r="A4" s="260" t="s">
        <v>503</v>
      </c>
      <c r="B4" s="260"/>
      <c r="C4" s="260"/>
      <c r="D4" s="260"/>
      <c r="E4" s="260"/>
      <c r="F4" s="260"/>
      <c r="G4" s="260"/>
      <c r="H4" s="260"/>
      <c r="I4" s="260"/>
      <c r="J4" s="260"/>
    </row>
    <row r="5" spans="1:10" ht="15.75">
      <c r="A5" s="44"/>
      <c r="B5" s="44"/>
      <c r="C5" s="16"/>
      <c r="D5" s="16"/>
      <c r="E5" s="16"/>
      <c r="F5" s="16"/>
      <c r="G5" s="16"/>
      <c r="H5" s="16"/>
      <c r="I5" s="16"/>
      <c r="J5" s="16"/>
    </row>
    <row r="6" spans="1:10" s="3" customFormat="1" ht="15.75">
      <c r="A6" s="1"/>
      <c r="B6" s="1" t="s">
        <v>0</v>
      </c>
      <c r="C6" s="46" t="s">
        <v>1</v>
      </c>
      <c r="D6" s="46" t="s">
        <v>1</v>
      </c>
      <c r="E6" s="46" t="s">
        <v>2</v>
      </c>
      <c r="F6" s="46" t="s">
        <v>3</v>
      </c>
      <c r="G6" s="46" t="s">
        <v>3</v>
      </c>
      <c r="H6" s="46" t="s">
        <v>6</v>
      </c>
      <c r="I6" s="46" t="s">
        <v>56</v>
      </c>
      <c r="J6" s="46" t="s">
        <v>57</v>
      </c>
    </row>
    <row r="7" spans="1:10" s="3" customFormat="1" ht="15.75">
      <c r="A7" s="1">
        <v>1</v>
      </c>
      <c r="B7" s="261" t="s">
        <v>9</v>
      </c>
      <c r="C7" s="263" t="s">
        <v>100</v>
      </c>
      <c r="D7" s="264"/>
      <c r="E7" s="264"/>
      <c r="F7" s="265"/>
      <c r="G7" s="4" t="s">
        <v>388</v>
      </c>
      <c r="H7" s="4" t="s">
        <v>413</v>
      </c>
      <c r="I7" s="4" t="s">
        <v>504</v>
      </c>
      <c r="J7" s="4" t="s">
        <v>5</v>
      </c>
    </row>
    <row r="8" spans="1:10" s="3" customFormat="1" ht="31.5">
      <c r="A8" s="1">
        <v>2</v>
      </c>
      <c r="B8" s="262"/>
      <c r="C8" s="6" t="s">
        <v>4</v>
      </c>
      <c r="D8" s="6" t="s">
        <v>4</v>
      </c>
      <c r="E8" s="6" t="s">
        <v>698</v>
      </c>
      <c r="F8" s="6" t="s">
        <v>700</v>
      </c>
      <c r="G8" s="6" t="s">
        <v>4</v>
      </c>
      <c r="H8" s="6" t="s">
        <v>4</v>
      </c>
      <c r="I8" s="6" t="s">
        <v>4</v>
      </c>
      <c r="J8" s="6" t="s">
        <v>4</v>
      </c>
    </row>
    <row r="9" spans="1:11" ht="15.75">
      <c r="A9" s="1">
        <v>3</v>
      </c>
      <c r="B9" s="47" t="s">
        <v>408</v>
      </c>
      <c r="C9" s="15">
        <f>Bevételek!C134+Bevételek!C135+Bevételek!C137+Bevételek!C138+Bevételek!C143</f>
        <v>1455450</v>
      </c>
      <c r="D9" s="15">
        <f>Bevételek!D134+Bevételek!D135+Bevételek!D137+Bevételek!D138+Bevételek!D143</f>
        <v>1455450</v>
      </c>
      <c r="E9" s="15">
        <f>Bevételek!E134+Bevételek!E135+Bevételek!E137+Bevételek!E138+Bevételek!E143</f>
        <v>1455450</v>
      </c>
      <c r="F9" s="15" t="e">
        <f>Bevételek!#REF!+Bevételek!#REF!+Bevételek!#REF!+Bevételek!#REF!+Bevételek!#REF!</f>
        <v>#REF!</v>
      </c>
      <c r="G9" s="48"/>
      <c r="H9" s="48"/>
      <c r="I9" s="48"/>
      <c r="J9" s="48"/>
      <c r="K9" s="32"/>
    </row>
    <row r="10" spans="1:11" ht="30">
      <c r="A10" s="1">
        <v>4</v>
      </c>
      <c r="B10" s="47" t="s">
        <v>409</v>
      </c>
      <c r="C10" s="15">
        <f>Bevételek!C184+Bevételek!C185+Bevételek!C186</f>
        <v>0</v>
      </c>
      <c r="D10" s="15">
        <f>Bevételek!D184+Bevételek!D185+Bevételek!D186</f>
        <v>0</v>
      </c>
      <c r="E10" s="15">
        <f>Bevételek!E184+Bevételek!E185+Bevételek!E186</f>
        <v>0</v>
      </c>
      <c r="F10" s="15" t="e">
        <f>Bevételek!#REF!+Bevételek!#REF!+Bevételek!#REF!</f>
        <v>#REF!</v>
      </c>
      <c r="G10" s="48"/>
      <c r="H10" s="48"/>
      <c r="I10" s="48"/>
      <c r="J10" s="48"/>
      <c r="K10" s="32"/>
    </row>
    <row r="11" spans="1:11" ht="15.75">
      <c r="A11" s="1">
        <v>5</v>
      </c>
      <c r="B11" s="47" t="s">
        <v>31</v>
      </c>
      <c r="C11" s="15">
        <f>Bevételek!C141+Bevételek!C155+Bevételek!C170</f>
        <v>4000</v>
      </c>
      <c r="D11" s="15">
        <f>Bevételek!D141+Bevételek!D155+Bevételek!D170</f>
        <v>4000</v>
      </c>
      <c r="E11" s="15">
        <f>Bevételek!E141+Bevételek!E155+Bevételek!E170</f>
        <v>4000</v>
      </c>
      <c r="F11" s="15" t="e">
        <f>Bevételek!#REF!+Bevételek!#REF!+Bevételek!#REF!</f>
        <v>#REF!</v>
      </c>
      <c r="G11" s="48"/>
      <c r="H11" s="48"/>
      <c r="I11" s="48"/>
      <c r="J11" s="48"/>
      <c r="K11" s="32"/>
    </row>
    <row r="12" spans="1:11" ht="45">
      <c r="A12" s="1">
        <v>6</v>
      </c>
      <c r="B12" s="47" t="s">
        <v>32</v>
      </c>
      <c r="C12" s="15">
        <f>Bevételek!C164+Bevételek!C181+Bevételek!C182+Bevételek!C183+Bevételek!C220+Bevételek!C225+Bevételek!C229</f>
        <v>113000</v>
      </c>
      <c r="D12" s="15">
        <f>Bevételek!D164+Bevételek!D181+Bevételek!D182+Bevételek!D183+Bevételek!D220+Bevételek!D225+Bevételek!D229</f>
        <v>173000</v>
      </c>
      <c r="E12" s="15">
        <f>Bevételek!E164+Bevételek!E181+Bevételek!E182+Bevételek!E183+Bevételek!E220+Bevételek!E225+Bevételek!E229</f>
        <v>173000</v>
      </c>
      <c r="F12" s="15" t="e">
        <f>Bevételek!#REF!+Bevételek!#REF!+Bevételek!#REF!+Bevételek!#REF!+Bevételek!#REF!+Bevételek!#REF!+Bevételek!#REF!</f>
        <v>#REF!</v>
      </c>
      <c r="G12" s="48"/>
      <c r="H12" s="48"/>
      <c r="I12" s="48"/>
      <c r="J12" s="48"/>
      <c r="K12" s="32"/>
    </row>
    <row r="13" spans="1:11" ht="15.75">
      <c r="A13" s="1">
        <v>7</v>
      </c>
      <c r="B13" s="47" t="s">
        <v>33</v>
      </c>
      <c r="C13" s="15">
        <f>Bevételek!C231</f>
        <v>0</v>
      </c>
      <c r="D13" s="15">
        <f>Bevételek!D231</f>
        <v>0</v>
      </c>
      <c r="E13" s="15">
        <f>Bevételek!E231</f>
        <v>0</v>
      </c>
      <c r="F13" s="15" t="e">
        <f>Bevételek!#REF!</f>
        <v>#REF!</v>
      </c>
      <c r="G13" s="48"/>
      <c r="H13" s="48"/>
      <c r="I13" s="48"/>
      <c r="J13" s="48"/>
      <c r="K13" s="32"/>
    </row>
    <row r="14" spans="1:11" ht="30">
      <c r="A14" s="1">
        <v>8</v>
      </c>
      <c r="B14" s="47" t="s">
        <v>34</v>
      </c>
      <c r="C14" s="15">
        <f>Bevételek!C230</f>
        <v>0</v>
      </c>
      <c r="D14" s="15">
        <f>Bevételek!D230</f>
        <v>0</v>
      </c>
      <c r="E14" s="15">
        <f>Bevételek!E230</f>
        <v>0</v>
      </c>
      <c r="F14" s="15" t="e">
        <f>Bevételek!#REF!</f>
        <v>#REF!</v>
      </c>
      <c r="G14" s="48"/>
      <c r="H14" s="48"/>
      <c r="I14" s="48"/>
      <c r="J14" s="48"/>
      <c r="K14" s="32"/>
    </row>
    <row r="15" spans="1:11" ht="30">
      <c r="A15" s="1">
        <v>9</v>
      </c>
      <c r="B15" s="47" t="s">
        <v>410</v>
      </c>
      <c r="C15" s="15">
        <f>Bevételek!C50+Bevételek!C110+Bevételek!C240+Bevételek!C254</f>
        <v>0</v>
      </c>
      <c r="D15" s="15">
        <f>Bevételek!D50+Bevételek!D110+Bevételek!D240+Bevételek!D254</f>
        <v>0</v>
      </c>
      <c r="E15" s="15">
        <f>Bevételek!E50+Bevételek!E110+Bevételek!E240+Bevételek!E254</f>
        <v>0</v>
      </c>
      <c r="F15" s="15" t="e">
        <f>Bevételek!#REF!+Bevételek!#REF!+Bevételek!#REF!+Bevételek!#REF!</f>
        <v>#REF!</v>
      </c>
      <c r="G15" s="48"/>
      <c r="H15" s="48"/>
      <c r="I15" s="48"/>
      <c r="J15" s="48"/>
      <c r="K15" s="32"/>
    </row>
    <row r="16" spans="1:11" s="24" customFormat="1" ht="15.75">
      <c r="A16" s="1">
        <v>10</v>
      </c>
      <c r="B16" s="49" t="s">
        <v>60</v>
      </c>
      <c r="C16" s="18">
        <f>SUM(C9:C15)</f>
        <v>1572450</v>
      </c>
      <c r="D16" s="18">
        <f>SUM(D9:D15)</f>
        <v>1632450</v>
      </c>
      <c r="E16" s="18">
        <f>SUM(E9:E15)</f>
        <v>1632450</v>
      </c>
      <c r="F16" s="18" t="e">
        <f>SUM(F9:F15)</f>
        <v>#REF!</v>
      </c>
      <c r="G16" s="48"/>
      <c r="H16" s="48"/>
      <c r="I16" s="48"/>
      <c r="J16" s="48"/>
      <c r="K16" s="32"/>
    </row>
    <row r="17" spans="1:11" ht="15.75">
      <c r="A17" s="1">
        <v>11</v>
      </c>
      <c r="B17" s="49" t="s">
        <v>61</v>
      </c>
      <c r="C17" s="18">
        <f>ROUNDDOWN(C16*0.5,0)</f>
        <v>786225</v>
      </c>
      <c r="D17" s="18">
        <f>ROUNDDOWN(D16*0.5,0)</f>
        <v>816225</v>
      </c>
      <c r="E17" s="18">
        <f>ROUNDDOWN(E16*0.5,0)</f>
        <v>816225</v>
      </c>
      <c r="F17" s="18" t="e">
        <f>ROUNDDOWN(F16*0.5,0)</f>
        <v>#REF!</v>
      </c>
      <c r="G17" s="48"/>
      <c r="H17" s="48"/>
      <c r="I17" s="48"/>
      <c r="J17" s="48"/>
      <c r="K17" s="32"/>
    </row>
    <row r="18" spans="1:11" ht="30">
      <c r="A18" s="1">
        <v>12</v>
      </c>
      <c r="B18" s="47" t="s">
        <v>36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f aca="true" t="shared" si="0" ref="J18:J32">C18+G18+H18+I18</f>
        <v>0</v>
      </c>
      <c r="K18" s="32"/>
    </row>
    <row r="19" spans="1:11" ht="30">
      <c r="A19" s="1">
        <v>13</v>
      </c>
      <c r="B19" s="47" t="s">
        <v>43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f t="shared" si="0"/>
        <v>0</v>
      </c>
      <c r="K19" s="32"/>
    </row>
    <row r="20" spans="1:11" ht="15.75">
      <c r="A20" s="1">
        <v>14</v>
      </c>
      <c r="B20" s="47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f t="shared" si="0"/>
        <v>0</v>
      </c>
      <c r="K20" s="32"/>
    </row>
    <row r="21" spans="1:11" ht="15.75">
      <c r="A21" s="1">
        <v>15</v>
      </c>
      <c r="B21" s="47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f t="shared" si="0"/>
        <v>0</v>
      </c>
      <c r="K21" s="32"/>
    </row>
    <row r="22" spans="1:11" ht="15.75">
      <c r="A22" s="1">
        <v>16</v>
      </c>
      <c r="B22" s="47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f t="shared" si="0"/>
        <v>0</v>
      </c>
      <c r="K22" s="32"/>
    </row>
    <row r="23" spans="1:11" ht="15.75">
      <c r="A23" s="1">
        <v>17</v>
      </c>
      <c r="B23" s="47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f t="shared" si="0"/>
        <v>0</v>
      </c>
      <c r="K23" s="32"/>
    </row>
    <row r="24" spans="1:11" ht="30">
      <c r="A24" s="1">
        <v>18</v>
      </c>
      <c r="B24" s="47" t="s">
        <v>99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f t="shared" si="0"/>
        <v>0</v>
      </c>
      <c r="K24" s="32"/>
    </row>
    <row r="25" spans="1:11" s="24" customFormat="1" ht="15.75">
      <c r="A25" s="1">
        <v>19</v>
      </c>
      <c r="B25" s="49" t="s">
        <v>62</v>
      </c>
      <c r="C25" s="18">
        <f aca="true" t="shared" si="1" ref="C25:I25">SUM(C18:C24)</f>
        <v>0</v>
      </c>
      <c r="D25" s="18">
        <f>SUM(D18:D24)</f>
        <v>0</v>
      </c>
      <c r="E25" s="18">
        <f>SUM(E18:E24)</f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1"/>
        <v>0</v>
      </c>
      <c r="J25" s="18">
        <f t="shared" si="0"/>
        <v>0</v>
      </c>
      <c r="K25" s="32"/>
    </row>
    <row r="26" spans="1:11" s="24" customFormat="1" ht="29.25">
      <c r="A26" s="1">
        <v>20</v>
      </c>
      <c r="B26" s="49" t="s">
        <v>63</v>
      </c>
      <c r="C26" s="18">
        <f>C17-C25</f>
        <v>786225</v>
      </c>
      <c r="D26" s="18">
        <f>D17-D25</f>
        <v>816225</v>
      </c>
      <c r="E26" s="18">
        <f>E17-E25</f>
        <v>816225</v>
      </c>
      <c r="F26" s="18" t="e">
        <f>F17-F25</f>
        <v>#REF!</v>
      </c>
      <c r="G26" s="48"/>
      <c r="H26" s="48"/>
      <c r="I26" s="48"/>
      <c r="J26" s="48"/>
      <c r="K26" s="32"/>
    </row>
    <row r="27" spans="1:11" s="24" customFormat="1" ht="42.75">
      <c r="A27" s="1">
        <v>21</v>
      </c>
      <c r="B27" s="50" t="s">
        <v>405</v>
      </c>
      <c r="C27" s="18">
        <f aca="true" t="shared" si="2" ref="C27:J27">SUM(C28:C32)</f>
        <v>0</v>
      </c>
      <c r="D27" s="18">
        <f>SUM(D28:D32)</f>
        <v>0</v>
      </c>
      <c r="E27" s="18">
        <f>SUM(E28:E32)</f>
        <v>0</v>
      </c>
      <c r="F27" s="18">
        <f>SUM(F28:F32)</f>
        <v>0</v>
      </c>
      <c r="G27" s="18">
        <f t="shared" si="2"/>
        <v>0</v>
      </c>
      <c r="H27" s="18">
        <f t="shared" si="2"/>
        <v>0</v>
      </c>
      <c r="I27" s="18">
        <f t="shared" si="2"/>
        <v>0</v>
      </c>
      <c r="J27" s="18">
        <f t="shared" si="2"/>
        <v>0</v>
      </c>
      <c r="K27" s="32"/>
    </row>
    <row r="28" spans="1:11" ht="30">
      <c r="A28" s="1">
        <v>22</v>
      </c>
      <c r="B28" s="47" t="s">
        <v>412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f t="shared" si="0"/>
        <v>0</v>
      </c>
      <c r="K28" s="32"/>
    </row>
    <row r="29" spans="1:11" ht="45">
      <c r="A29" s="1">
        <v>23</v>
      </c>
      <c r="B29" s="47" t="s">
        <v>134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f>C29+G29+H29+I29</f>
        <v>0</v>
      </c>
      <c r="K29" s="32"/>
    </row>
    <row r="30" spans="1:11" ht="30">
      <c r="A30" s="1">
        <v>24</v>
      </c>
      <c r="B30" s="47" t="s">
        <v>101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f>C30+G30+H30+I30</f>
        <v>0</v>
      </c>
      <c r="K30" s="32"/>
    </row>
    <row r="31" spans="1:11" ht="15.75">
      <c r="A31" s="1">
        <v>25</v>
      </c>
      <c r="B31" s="47" t="s">
        <v>98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f>C31+G31+H31+I31</f>
        <v>0</v>
      </c>
      <c r="K31" s="32"/>
    </row>
    <row r="32" spans="1:11" ht="45">
      <c r="A32" s="1">
        <v>26</v>
      </c>
      <c r="B32" s="47" t="s">
        <v>404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f t="shared" si="0"/>
        <v>0</v>
      </c>
      <c r="K32" s="32"/>
    </row>
    <row r="33" ht="15">
      <c r="J33" s="236" t="s">
        <v>639</v>
      </c>
    </row>
  </sheetData>
  <sheetProtection/>
  <mergeCells count="6">
    <mergeCell ref="A1:J1"/>
    <mergeCell ref="A3:J3"/>
    <mergeCell ref="A4:J4"/>
    <mergeCell ref="B7:B8"/>
    <mergeCell ref="A2:J2"/>
    <mergeCell ref="C7:F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9" r:id="rId1"/>
  <headerFooter>
    <oddHeader>&amp;R&amp;"Arial,Normál"&amp;10 3. melléklet a 9/2016.(XII.1.) önkormányzati rendelethez
"&amp;"Arial,Dőlt"3. melléklet a 3/2016.(III.10.) önkormányzati rendelethez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C10" sqref="C10:C11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254" t="s">
        <v>554</v>
      </c>
      <c r="B1" s="254"/>
      <c r="C1" s="254"/>
      <c r="D1" s="254"/>
      <c r="E1" s="254"/>
      <c r="F1" s="254"/>
    </row>
    <row r="2" spans="1:6" s="2" customFormat="1" ht="15.75">
      <c r="A2" s="254" t="s">
        <v>501</v>
      </c>
      <c r="B2" s="254"/>
      <c r="C2" s="254"/>
      <c r="D2" s="254"/>
      <c r="E2" s="254"/>
      <c r="F2" s="254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266" t="s">
        <v>9</v>
      </c>
      <c r="C5" s="6" t="s">
        <v>100</v>
      </c>
      <c r="D5" s="6" t="s">
        <v>388</v>
      </c>
      <c r="E5" s="6" t="s">
        <v>413</v>
      </c>
      <c r="F5" s="6" t="s">
        <v>5</v>
      </c>
    </row>
    <row r="6" spans="1:7" s="10" customFormat="1" ht="15.75">
      <c r="A6" s="1">
        <v>2</v>
      </c>
      <c r="B6" s="267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B5:B6"/>
    <mergeCell ref="A1:F1"/>
    <mergeCell ref="A2:F2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3/2016.(III.10.) önkormányzati rendelethez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32"/>
  <sheetViews>
    <sheetView zoomScalePageLayoutView="0" workbookViewId="0" topLeftCell="A1">
      <selection activeCell="J4" sqref="J1:J16384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5.57421875" style="0" hidden="1" customWidth="1"/>
    <col min="6" max="6" width="36.7109375" style="0" customWidth="1"/>
    <col min="10" max="10" width="15.421875" style="0" hidden="1" customWidth="1"/>
  </cols>
  <sheetData>
    <row r="1" spans="1:10" s="2" customFormat="1" ht="15.75" customHeight="1">
      <c r="A1" s="273" t="s">
        <v>553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s="2" customFormat="1" ht="15.75">
      <c r="A2" s="254" t="s">
        <v>530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2:5" ht="15">
      <c r="B3" s="42"/>
      <c r="C3" s="42"/>
      <c r="D3" s="42"/>
      <c r="E3" s="42"/>
    </row>
    <row r="4" spans="1:10" s="11" customFormat="1" ht="47.25">
      <c r="A4" s="90" t="s">
        <v>9</v>
      </c>
      <c r="B4" s="4" t="s">
        <v>511</v>
      </c>
      <c r="C4" s="4" t="s">
        <v>512</v>
      </c>
      <c r="D4" s="4" t="s">
        <v>513</v>
      </c>
      <c r="E4" s="4" t="s">
        <v>513</v>
      </c>
      <c r="F4" s="90" t="s">
        <v>9</v>
      </c>
      <c r="G4" s="4" t="s">
        <v>511</v>
      </c>
      <c r="H4" s="4" t="s">
        <v>512</v>
      </c>
      <c r="I4" s="4" t="s">
        <v>513</v>
      </c>
      <c r="J4" s="4" t="s">
        <v>513</v>
      </c>
    </row>
    <row r="5" spans="1:10" s="97" customFormat="1" ht="16.5">
      <c r="A5" s="251" t="s">
        <v>53</v>
      </c>
      <c r="B5" s="251"/>
      <c r="C5" s="251"/>
      <c r="D5" s="251"/>
      <c r="E5" s="251"/>
      <c r="F5" s="270" t="s">
        <v>147</v>
      </c>
      <c r="G5" s="271"/>
      <c r="H5" s="271"/>
      <c r="I5" s="272"/>
      <c r="J5" s="129"/>
    </row>
    <row r="6" spans="1:10" s="11" customFormat="1" ht="31.5">
      <c r="A6" s="92" t="s">
        <v>303</v>
      </c>
      <c r="B6" s="5">
        <v>9486</v>
      </c>
      <c r="C6" s="5">
        <v>10616</v>
      </c>
      <c r="D6" s="5">
        <v>11320</v>
      </c>
      <c r="E6" s="5">
        <f>Összesen!L7</f>
        <v>11319610</v>
      </c>
      <c r="F6" s="94" t="s">
        <v>45</v>
      </c>
      <c r="G6" s="5">
        <v>4614</v>
      </c>
      <c r="H6" s="5">
        <v>4574</v>
      </c>
      <c r="I6" s="5">
        <v>4581</v>
      </c>
      <c r="J6" s="5">
        <f>Összesen!Y7</f>
        <v>4580907</v>
      </c>
    </row>
    <row r="7" spans="1:10" s="11" customFormat="1" ht="30">
      <c r="A7" s="92" t="s">
        <v>324</v>
      </c>
      <c r="B7" s="5">
        <v>1161</v>
      </c>
      <c r="C7" s="5">
        <v>1169</v>
      </c>
      <c r="D7" s="5">
        <v>1542</v>
      </c>
      <c r="E7" s="5">
        <f>Összesen!L8</f>
        <v>1542450</v>
      </c>
      <c r="F7" s="94" t="s">
        <v>89</v>
      </c>
      <c r="G7" s="5">
        <v>982</v>
      </c>
      <c r="H7" s="5">
        <v>862</v>
      </c>
      <c r="I7" s="5">
        <v>922</v>
      </c>
      <c r="J7" s="5">
        <f>Összesen!Y8</f>
        <v>921585</v>
      </c>
    </row>
    <row r="8" spans="1:10" s="11" customFormat="1" ht="15.75">
      <c r="A8" s="92" t="s">
        <v>53</v>
      </c>
      <c r="B8" s="5">
        <v>2206</v>
      </c>
      <c r="C8" s="5">
        <v>434</v>
      </c>
      <c r="D8" s="5">
        <v>735</v>
      </c>
      <c r="E8" s="5">
        <f>Összesen!L9</f>
        <v>735610</v>
      </c>
      <c r="F8" s="94" t="s">
        <v>90</v>
      </c>
      <c r="G8" s="5">
        <v>6025</v>
      </c>
      <c r="H8" s="5">
        <v>4544</v>
      </c>
      <c r="I8" s="5">
        <v>5332</v>
      </c>
      <c r="J8" s="5">
        <f>Összesen!Y9</f>
        <v>5332130</v>
      </c>
    </row>
    <row r="9" spans="1:10" s="11" customFormat="1" ht="15.75">
      <c r="A9" s="257" t="s">
        <v>382</v>
      </c>
      <c r="B9" s="255"/>
      <c r="C9" s="255">
        <v>981</v>
      </c>
      <c r="D9" s="255">
        <v>100</v>
      </c>
      <c r="E9" s="268">
        <f>Összesen!L10</f>
        <v>100000</v>
      </c>
      <c r="F9" s="94" t="s">
        <v>91</v>
      </c>
      <c r="G9" s="5">
        <v>871</v>
      </c>
      <c r="H9" s="5">
        <v>474</v>
      </c>
      <c r="I9" s="5">
        <v>745</v>
      </c>
      <c r="J9" s="5">
        <f>Összesen!Y10</f>
        <v>744800</v>
      </c>
    </row>
    <row r="10" spans="1:10" s="11" customFormat="1" ht="15.75">
      <c r="A10" s="257"/>
      <c r="B10" s="255"/>
      <c r="C10" s="255"/>
      <c r="D10" s="255"/>
      <c r="E10" s="269"/>
      <c r="F10" s="94" t="s">
        <v>92</v>
      </c>
      <c r="G10" s="5">
        <v>1629</v>
      </c>
      <c r="H10" s="5">
        <v>911</v>
      </c>
      <c r="I10" s="5">
        <v>1109</v>
      </c>
      <c r="J10" s="5">
        <f>Összesen!Y11</f>
        <v>1109474</v>
      </c>
    </row>
    <row r="11" spans="1:10" s="11" customFormat="1" ht="15.75">
      <c r="A11" s="93" t="s">
        <v>94</v>
      </c>
      <c r="B11" s="13">
        <f>SUM(B6:B10)</f>
        <v>12853</v>
      </c>
      <c r="C11" s="13">
        <f>SUM(C6:C10)</f>
        <v>13200</v>
      </c>
      <c r="D11" s="13">
        <f>SUM(D6:D10)</f>
        <v>13697</v>
      </c>
      <c r="E11" s="13">
        <f>SUM(E6:E10)</f>
        <v>13697670</v>
      </c>
      <c r="F11" s="93" t="s">
        <v>95</v>
      </c>
      <c r="G11" s="13">
        <f>SUM(G6:G10)</f>
        <v>14121</v>
      </c>
      <c r="H11" s="13">
        <f>SUM(H6:H10)</f>
        <v>11365</v>
      </c>
      <c r="I11" s="13">
        <f>SUM(I6:I10)</f>
        <v>12689</v>
      </c>
      <c r="J11" s="13">
        <f>SUM(J6:J10)</f>
        <v>12688896</v>
      </c>
    </row>
    <row r="12" spans="1:10" s="11" customFormat="1" ht="15.75">
      <c r="A12" s="95" t="s">
        <v>152</v>
      </c>
      <c r="B12" s="96">
        <f>B11-G11</f>
        <v>-1268</v>
      </c>
      <c r="C12" s="96">
        <f>C11-H11</f>
        <v>1835</v>
      </c>
      <c r="D12" s="96">
        <f>D11-I11</f>
        <v>1008</v>
      </c>
      <c r="E12" s="96">
        <f>E11-J11</f>
        <v>1008774</v>
      </c>
      <c r="F12" s="253" t="s">
        <v>145</v>
      </c>
      <c r="G12" s="250"/>
      <c r="H12" s="250">
        <v>327</v>
      </c>
      <c r="I12" s="250">
        <v>388</v>
      </c>
      <c r="J12" s="250">
        <f>Összesen!Y13</f>
        <v>388099</v>
      </c>
    </row>
    <row r="13" spans="1:10" s="11" customFormat="1" ht="15.75">
      <c r="A13" s="95" t="s">
        <v>143</v>
      </c>
      <c r="B13" s="5">
        <v>1212</v>
      </c>
      <c r="C13" s="5">
        <v>1998</v>
      </c>
      <c r="D13" s="5">
        <v>3089</v>
      </c>
      <c r="E13" s="5">
        <f>Összesen!L14</f>
        <v>3088730</v>
      </c>
      <c r="F13" s="253"/>
      <c r="G13" s="250"/>
      <c r="H13" s="250"/>
      <c r="I13" s="250"/>
      <c r="J13" s="250"/>
    </row>
    <row r="14" spans="1:10" s="11" customFormat="1" ht="15.75">
      <c r="A14" s="95" t="s">
        <v>144</v>
      </c>
      <c r="B14" s="5">
        <v>462</v>
      </c>
      <c r="C14" s="5">
        <v>388</v>
      </c>
      <c r="D14" s="5"/>
      <c r="E14" s="5">
        <f>Összesen!L15</f>
        <v>0</v>
      </c>
      <c r="F14" s="253"/>
      <c r="G14" s="250"/>
      <c r="H14" s="250"/>
      <c r="I14" s="250"/>
      <c r="J14" s="250"/>
    </row>
    <row r="15" spans="1:10" s="11" customFormat="1" ht="15.75">
      <c r="A15" s="64" t="s">
        <v>177</v>
      </c>
      <c r="B15" s="5"/>
      <c r="C15" s="5"/>
      <c r="D15" s="5"/>
      <c r="E15" s="5"/>
      <c r="F15" s="64" t="s">
        <v>178</v>
      </c>
      <c r="G15" s="83"/>
      <c r="H15" s="83"/>
      <c r="I15" s="83"/>
      <c r="J15" s="83"/>
    </row>
    <row r="16" spans="1:10" s="11" customFormat="1" ht="15.75">
      <c r="A16" s="93" t="s">
        <v>10</v>
      </c>
      <c r="B16" s="14">
        <f>B11+B13+B14+B15</f>
        <v>14527</v>
      </c>
      <c r="C16" s="14">
        <f>C11+C13+C14+C15</f>
        <v>15586</v>
      </c>
      <c r="D16" s="14">
        <f>D11+D13+D14+D15</f>
        <v>16786</v>
      </c>
      <c r="E16" s="14">
        <f>E11+E13+E14+E15</f>
        <v>16786400</v>
      </c>
      <c r="F16" s="93" t="s">
        <v>11</v>
      </c>
      <c r="G16" s="14">
        <f>G11+G12+G15</f>
        <v>14121</v>
      </c>
      <c r="H16" s="14">
        <f>H11+H12+H15</f>
        <v>11692</v>
      </c>
      <c r="I16" s="14">
        <f>I11+I12+I15</f>
        <v>13077</v>
      </c>
      <c r="J16" s="14">
        <f>J11+J12+J15</f>
        <v>13076995</v>
      </c>
    </row>
    <row r="17" spans="1:10" s="97" customFormat="1" ht="16.5">
      <c r="A17" s="252" t="s">
        <v>146</v>
      </c>
      <c r="B17" s="252"/>
      <c r="C17" s="252"/>
      <c r="D17" s="252"/>
      <c r="E17" s="252"/>
      <c r="F17" s="270" t="s">
        <v>125</v>
      </c>
      <c r="G17" s="271"/>
      <c r="H17" s="271"/>
      <c r="I17" s="272"/>
      <c r="J17" s="129"/>
    </row>
    <row r="18" spans="1:10" s="11" customFormat="1" ht="31.5">
      <c r="A18" s="92" t="s">
        <v>311</v>
      </c>
      <c r="B18" s="5">
        <v>13858</v>
      </c>
      <c r="C18" s="5">
        <v>11162</v>
      </c>
      <c r="D18" s="5">
        <v>1500</v>
      </c>
      <c r="E18" s="5">
        <f>Összesen!L18</f>
        <v>1500000</v>
      </c>
      <c r="F18" s="92" t="s">
        <v>120</v>
      </c>
      <c r="G18" s="5">
        <v>50</v>
      </c>
      <c r="H18" s="5"/>
      <c r="I18" s="5">
        <v>3950</v>
      </c>
      <c r="J18" s="5">
        <f>Összesen!Y18</f>
        <v>3950000</v>
      </c>
    </row>
    <row r="19" spans="1:10" s="11" customFormat="1" ht="15.75">
      <c r="A19" s="92" t="s">
        <v>146</v>
      </c>
      <c r="B19" s="5">
        <v>482</v>
      </c>
      <c r="C19" s="5">
        <v>31</v>
      </c>
      <c r="D19" s="5"/>
      <c r="E19" s="5">
        <f>Összesen!L19</f>
        <v>0</v>
      </c>
      <c r="F19" s="92" t="s">
        <v>54</v>
      </c>
      <c r="G19" s="5">
        <v>15099</v>
      </c>
      <c r="H19" s="5">
        <v>8511</v>
      </c>
      <c r="I19" s="5">
        <v>1009</v>
      </c>
      <c r="J19" s="5">
        <f>Összesen!Y19</f>
        <v>1009405</v>
      </c>
    </row>
    <row r="20" spans="1:10" s="11" customFormat="1" ht="15.75">
      <c r="A20" s="92" t="s">
        <v>383</v>
      </c>
      <c r="B20" s="5"/>
      <c r="C20" s="5"/>
      <c r="D20" s="5"/>
      <c r="E20" s="5">
        <f>Összesen!L20</f>
        <v>0</v>
      </c>
      <c r="F20" s="92" t="s">
        <v>220</v>
      </c>
      <c r="G20" s="5">
        <v>730</v>
      </c>
      <c r="H20" s="5">
        <v>54</v>
      </c>
      <c r="I20" s="5">
        <v>250</v>
      </c>
      <c r="J20" s="5">
        <f>Összesen!Y20</f>
        <v>250000</v>
      </c>
    </row>
    <row r="21" spans="1:10" s="11" customFormat="1" ht="15.75">
      <c r="A21" s="93" t="s">
        <v>94</v>
      </c>
      <c r="B21" s="13">
        <f>SUM(B18:B20)</f>
        <v>14340</v>
      </c>
      <c r="C21" s="13">
        <f>SUM(C18:C20)</f>
        <v>11193</v>
      </c>
      <c r="D21" s="13">
        <f>SUM(D18:D20)</f>
        <v>1500</v>
      </c>
      <c r="E21" s="13">
        <f>SUM(E18:E20)</f>
        <v>1500000</v>
      </c>
      <c r="F21" s="93" t="s">
        <v>95</v>
      </c>
      <c r="G21" s="13">
        <f>SUM(G18:G20)</f>
        <v>15879</v>
      </c>
      <c r="H21" s="13">
        <f>SUM(H18:H20)</f>
        <v>8565</v>
      </c>
      <c r="I21" s="13">
        <f>SUM(I18:I20)</f>
        <v>5209</v>
      </c>
      <c r="J21" s="13">
        <f>SUM(J18:J20)</f>
        <v>5209405</v>
      </c>
    </row>
    <row r="22" spans="1:10" s="11" customFormat="1" ht="15.75">
      <c r="A22" s="95" t="s">
        <v>152</v>
      </c>
      <c r="B22" s="96">
        <f>B21-G21</f>
        <v>-1539</v>
      </c>
      <c r="C22" s="96">
        <f>C21-H21</f>
        <v>2628</v>
      </c>
      <c r="D22" s="96">
        <f>D21-I21</f>
        <v>-3709</v>
      </c>
      <c r="E22" s="96">
        <f>E21-J21</f>
        <v>-3709405</v>
      </c>
      <c r="F22" s="253" t="s">
        <v>145</v>
      </c>
      <c r="G22" s="250">
        <v>9925</v>
      </c>
      <c r="H22" s="250">
        <v>3433</v>
      </c>
      <c r="I22" s="250"/>
      <c r="J22" s="250">
        <f>Összesen!Y22</f>
        <v>0</v>
      </c>
    </row>
    <row r="23" spans="1:10" s="11" customFormat="1" ht="15.75">
      <c r="A23" s="95" t="s">
        <v>143</v>
      </c>
      <c r="B23" s="5"/>
      <c r="C23" s="5"/>
      <c r="D23" s="5"/>
      <c r="E23" s="5">
        <f>Összesen!L23</f>
        <v>0</v>
      </c>
      <c r="F23" s="253"/>
      <c r="G23" s="250"/>
      <c r="H23" s="250"/>
      <c r="I23" s="250"/>
      <c r="J23" s="250"/>
    </row>
    <row r="24" spans="1:10" s="11" customFormat="1" ht="15.75">
      <c r="A24" s="95" t="s">
        <v>144</v>
      </c>
      <c r="B24" s="5">
        <v>12729</v>
      </c>
      <c r="C24" s="5"/>
      <c r="D24" s="5"/>
      <c r="E24" s="5">
        <f>Összesen!L24</f>
        <v>0</v>
      </c>
      <c r="F24" s="253"/>
      <c r="G24" s="250"/>
      <c r="H24" s="250"/>
      <c r="I24" s="250"/>
      <c r="J24" s="250"/>
    </row>
    <row r="25" spans="1:10" s="11" customFormat="1" ht="31.5">
      <c r="A25" s="93" t="s">
        <v>12</v>
      </c>
      <c r="B25" s="14">
        <f>B21+B23+B24</f>
        <v>27069</v>
      </c>
      <c r="C25" s="14">
        <f>C21+C23+C24</f>
        <v>11193</v>
      </c>
      <c r="D25" s="14">
        <f>D21+D23+D24</f>
        <v>1500</v>
      </c>
      <c r="E25" s="14">
        <f>E21+E23+E24</f>
        <v>1500000</v>
      </c>
      <c r="F25" s="93" t="s">
        <v>13</v>
      </c>
      <c r="G25" s="14">
        <f>G21+G22</f>
        <v>25804</v>
      </c>
      <c r="H25" s="14">
        <f>H21+H22</f>
        <v>11998</v>
      </c>
      <c r="I25" s="14">
        <f>I21+I22</f>
        <v>5209</v>
      </c>
      <c r="J25" s="14">
        <f>J21+J22</f>
        <v>5209405</v>
      </c>
    </row>
    <row r="26" spans="1:10" s="97" customFormat="1" ht="16.5">
      <c r="A26" s="251" t="s">
        <v>148</v>
      </c>
      <c r="B26" s="251"/>
      <c r="C26" s="251"/>
      <c r="D26" s="251"/>
      <c r="E26" s="251"/>
      <c r="F26" s="270" t="s">
        <v>149</v>
      </c>
      <c r="G26" s="271"/>
      <c r="H26" s="271"/>
      <c r="I26" s="272"/>
      <c r="J26" s="129"/>
    </row>
    <row r="27" spans="1:10" s="11" customFormat="1" ht="15.75">
      <c r="A27" s="92" t="s">
        <v>150</v>
      </c>
      <c r="B27" s="5">
        <f>B11+B21</f>
        <v>27193</v>
      </c>
      <c r="C27" s="5">
        <f>C11+C21</f>
        <v>24393</v>
      </c>
      <c r="D27" s="5">
        <f>D11+D21</f>
        <v>15197</v>
      </c>
      <c r="E27" s="5">
        <f>E11+E21</f>
        <v>15197670</v>
      </c>
      <c r="F27" s="92" t="s">
        <v>151</v>
      </c>
      <c r="G27" s="5">
        <f aca="true" t="shared" si="0" ref="G27:J28">G11+G21</f>
        <v>30000</v>
      </c>
      <c r="H27" s="5">
        <f t="shared" si="0"/>
        <v>19930</v>
      </c>
      <c r="I27" s="5">
        <f>I11+I21</f>
        <v>17898</v>
      </c>
      <c r="J27" s="5">
        <f t="shared" si="0"/>
        <v>17898301</v>
      </c>
    </row>
    <row r="28" spans="1:10" s="11" customFormat="1" ht="15.75">
      <c r="A28" s="95" t="s">
        <v>152</v>
      </c>
      <c r="B28" s="96">
        <f>B27-G27</f>
        <v>-2807</v>
      </c>
      <c r="C28" s="96">
        <f>C27-H27</f>
        <v>4463</v>
      </c>
      <c r="D28" s="96">
        <f>D27-I27</f>
        <v>-2701</v>
      </c>
      <c r="E28" s="96">
        <f>E27-J27</f>
        <v>-2700631</v>
      </c>
      <c r="F28" s="253" t="s">
        <v>145</v>
      </c>
      <c r="G28" s="250">
        <f t="shared" si="0"/>
        <v>9925</v>
      </c>
      <c r="H28" s="250">
        <f t="shared" si="0"/>
        <v>3760</v>
      </c>
      <c r="I28" s="250">
        <f>I12+I22</f>
        <v>388</v>
      </c>
      <c r="J28" s="250">
        <f t="shared" si="0"/>
        <v>388099</v>
      </c>
    </row>
    <row r="29" spans="1:10" s="11" customFormat="1" ht="15.75">
      <c r="A29" s="95" t="s">
        <v>143</v>
      </c>
      <c r="B29" s="5">
        <f aca="true" t="shared" si="1" ref="B29:E30">B13+B23</f>
        <v>1212</v>
      </c>
      <c r="C29" s="5">
        <f t="shared" si="1"/>
        <v>1998</v>
      </c>
      <c r="D29" s="5">
        <f>D13+D23</f>
        <v>3089</v>
      </c>
      <c r="E29" s="5">
        <f t="shared" si="1"/>
        <v>3088730</v>
      </c>
      <c r="F29" s="253"/>
      <c r="G29" s="250"/>
      <c r="H29" s="250"/>
      <c r="I29" s="250"/>
      <c r="J29" s="250"/>
    </row>
    <row r="30" spans="1:10" s="11" customFormat="1" ht="15.75">
      <c r="A30" s="95" t="s">
        <v>144</v>
      </c>
      <c r="B30" s="5">
        <f t="shared" si="1"/>
        <v>13191</v>
      </c>
      <c r="C30" s="5">
        <f t="shared" si="1"/>
        <v>388</v>
      </c>
      <c r="D30" s="5">
        <f>D14+D24</f>
        <v>0</v>
      </c>
      <c r="E30" s="5">
        <f t="shared" si="1"/>
        <v>0</v>
      </c>
      <c r="F30" s="253"/>
      <c r="G30" s="250"/>
      <c r="H30" s="250"/>
      <c r="I30" s="250"/>
      <c r="J30" s="250"/>
    </row>
    <row r="31" spans="1:10" s="11" customFormat="1" ht="15.75">
      <c r="A31" s="64" t="s">
        <v>177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64" t="s">
        <v>178</v>
      </c>
      <c r="G31" s="83">
        <f>G15</f>
        <v>0</v>
      </c>
      <c r="H31" s="83">
        <f>H15</f>
        <v>0</v>
      </c>
      <c r="I31" s="83">
        <f>I15</f>
        <v>0</v>
      </c>
      <c r="J31" s="83">
        <f>J15</f>
        <v>0</v>
      </c>
    </row>
    <row r="32" spans="1:10" s="11" customFormat="1" ht="15.75">
      <c r="A32" s="91" t="s">
        <v>7</v>
      </c>
      <c r="B32" s="14">
        <f>B27+B29+B30+B31</f>
        <v>41596</v>
      </c>
      <c r="C32" s="14">
        <f>C27+C29+C30+C31</f>
        <v>26779</v>
      </c>
      <c r="D32" s="14">
        <f>D27+D29+D30+D31</f>
        <v>18286</v>
      </c>
      <c r="E32" s="14">
        <f>E27+E29+E30+E31</f>
        <v>18286400</v>
      </c>
      <c r="F32" s="91" t="s">
        <v>8</v>
      </c>
      <c r="G32" s="14">
        <f>SUM(G27:G31)</f>
        <v>39925</v>
      </c>
      <c r="H32" s="14">
        <f>SUM(H27:H31)</f>
        <v>23690</v>
      </c>
      <c r="I32" s="14">
        <f>SUM(I27:I31)</f>
        <v>18286</v>
      </c>
      <c r="J32" s="14">
        <f>SUM(J27:J31)</f>
        <v>18286400</v>
      </c>
    </row>
  </sheetData>
  <sheetProtection/>
  <mergeCells count="28">
    <mergeCell ref="F5:I5"/>
    <mergeCell ref="F17:I17"/>
    <mergeCell ref="F26:I26"/>
    <mergeCell ref="A5:E5"/>
    <mergeCell ref="A1:J1"/>
    <mergeCell ref="A2:J2"/>
    <mergeCell ref="F12:F14"/>
    <mergeCell ref="G12:G14"/>
    <mergeCell ref="H12:H14"/>
    <mergeCell ref="J12:J14"/>
    <mergeCell ref="A9:A10"/>
    <mergeCell ref="B9:B10"/>
    <mergeCell ref="C9:C10"/>
    <mergeCell ref="E9:E10"/>
    <mergeCell ref="A17:E17"/>
    <mergeCell ref="F22:F24"/>
    <mergeCell ref="G22:G24"/>
    <mergeCell ref="H22:H24"/>
    <mergeCell ref="J22:J24"/>
    <mergeCell ref="D9:D10"/>
    <mergeCell ref="I12:I14"/>
    <mergeCell ref="I22:I24"/>
    <mergeCell ref="I28:I30"/>
    <mergeCell ref="A26:E26"/>
    <mergeCell ref="F28:F30"/>
    <mergeCell ref="G28:G30"/>
    <mergeCell ref="H28:H30"/>
    <mergeCell ref="J28:J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E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P1" sqref="P1:Q16384"/>
    </sheetView>
  </sheetViews>
  <sheetFormatPr defaultColWidth="9.140625" defaultRowHeight="15"/>
  <cols>
    <col min="1" max="1" width="5.7109375" style="74" customWidth="1"/>
    <col min="2" max="2" width="36.57421875" style="74" customWidth="1"/>
    <col min="3" max="5" width="9.8515625" style="74" customWidth="1"/>
    <col min="6" max="6" width="11.00390625" style="74" customWidth="1"/>
    <col min="7" max="8" width="10.7109375" style="74" customWidth="1"/>
    <col min="9" max="14" width="9.8515625" style="74" customWidth="1"/>
    <col min="15" max="15" width="11.421875" style="74" customWidth="1"/>
    <col min="16" max="17" width="9.140625" style="134" hidden="1" customWidth="1"/>
    <col min="18" max="16384" width="9.140625" style="74" customWidth="1"/>
  </cols>
  <sheetData>
    <row r="1" spans="1:17" s="16" customFormat="1" ht="15.75">
      <c r="A1" s="274" t="s">
        <v>552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131"/>
      <c r="Q1" s="131"/>
    </row>
    <row r="2" spans="16:17" s="16" customFormat="1" ht="15.75">
      <c r="P2" s="131"/>
      <c r="Q2" s="131"/>
    </row>
    <row r="3" spans="1:17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32"/>
      <c r="Q3" s="132"/>
    </row>
    <row r="4" spans="1:17" s="10" customFormat="1" ht="15.75">
      <c r="A4" s="1">
        <v>1</v>
      </c>
      <c r="B4" s="6" t="s">
        <v>9</v>
      </c>
      <c r="C4" s="71" t="s">
        <v>108</v>
      </c>
      <c r="D4" s="71" t="s">
        <v>109</v>
      </c>
      <c r="E4" s="71" t="s">
        <v>110</v>
      </c>
      <c r="F4" s="71" t="s">
        <v>111</v>
      </c>
      <c r="G4" s="71" t="s">
        <v>112</v>
      </c>
      <c r="H4" s="71" t="s">
        <v>113</v>
      </c>
      <c r="I4" s="71" t="s">
        <v>114</v>
      </c>
      <c r="J4" s="71" t="s">
        <v>115</v>
      </c>
      <c r="K4" s="71" t="s">
        <v>116</v>
      </c>
      <c r="L4" s="71" t="s">
        <v>117</v>
      </c>
      <c r="M4" s="71" t="s">
        <v>118</v>
      </c>
      <c r="N4" s="71" t="s">
        <v>119</v>
      </c>
      <c r="O4" s="71" t="s">
        <v>5</v>
      </c>
      <c r="P4" s="132"/>
      <c r="Q4" s="132"/>
    </row>
    <row r="5" spans="1:17" s="10" customFormat="1" ht="25.5">
      <c r="A5" s="1">
        <v>2</v>
      </c>
      <c r="B5" s="120" t="s">
        <v>303</v>
      </c>
      <c r="C5" s="5">
        <v>388107</v>
      </c>
      <c r="D5" s="5">
        <v>993773</v>
      </c>
      <c r="E5" s="5">
        <v>993773</v>
      </c>
      <c r="F5" s="5">
        <v>993773</v>
      </c>
      <c r="G5" s="5">
        <v>993773</v>
      </c>
      <c r="H5" s="5">
        <v>993773</v>
      </c>
      <c r="I5" s="5">
        <v>993773</v>
      </c>
      <c r="J5" s="5">
        <v>993773</v>
      </c>
      <c r="K5" s="5">
        <v>993773</v>
      </c>
      <c r="L5" s="5">
        <v>993773</v>
      </c>
      <c r="M5" s="5">
        <v>993773</v>
      </c>
      <c r="N5" s="5">
        <v>993773</v>
      </c>
      <c r="O5" s="14">
        <f>SUM(C5:N5)</f>
        <v>11319610</v>
      </c>
      <c r="P5" s="133">
        <f>Összesen!L7</f>
        <v>11319610</v>
      </c>
      <c r="Q5" s="133">
        <f>O5-P5</f>
        <v>0</v>
      </c>
    </row>
    <row r="6" spans="1:17" s="10" customFormat="1" ht="25.5">
      <c r="A6" s="1">
        <v>3</v>
      </c>
      <c r="B6" s="120" t="s">
        <v>311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1500000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1500000</v>
      </c>
      <c r="P6" s="133">
        <f>Összesen!L18</f>
        <v>1500000</v>
      </c>
      <c r="Q6" s="133">
        <f aca="true" t="shared" si="0" ref="Q6:Q27">O6-P6</f>
        <v>0</v>
      </c>
    </row>
    <row r="7" spans="1:17" s="10" customFormat="1" ht="15.75">
      <c r="A7" s="1">
        <v>4</v>
      </c>
      <c r="B7" s="120" t="s">
        <v>324</v>
      </c>
      <c r="C7" s="5">
        <v>35600</v>
      </c>
      <c r="D7" s="5">
        <v>18200</v>
      </c>
      <c r="E7" s="5">
        <v>651500</v>
      </c>
      <c r="F7" s="5">
        <v>56700</v>
      </c>
      <c r="G7" s="5">
        <v>25600</v>
      </c>
      <c r="H7" s="5">
        <v>17900</v>
      </c>
      <c r="I7" s="5">
        <v>10580</v>
      </c>
      <c r="J7" s="5">
        <v>43800</v>
      </c>
      <c r="K7" s="5">
        <v>586900</v>
      </c>
      <c r="L7" s="5">
        <v>42500</v>
      </c>
      <c r="M7" s="5">
        <v>36400</v>
      </c>
      <c r="N7" s="5">
        <v>16770</v>
      </c>
      <c r="O7" s="14">
        <f aca="true" t="shared" si="1" ref="O7:O15">SUM(C7:N7)</f>
        <v>1542450</v>
      </c>
      <c r="P7" s="133">
        <f>Összesen!L8</f>
        <v>1542450</v>
      </c>
      <c r="Q7" s="133">
        <f t="shared" si="0"/>
        <v>0</v>
      </c>
    </row>
    <row r="8" spans="1:17" s="10" customFormat="1" ht="15.75">
      <c r="A8" s="1">
        <v>5</v>
      </c>
      <c r="B8" s="120" t="s">
        <v>53</v>
      </c>
      <c r="C8" s="5">
        <v>8500</v>
      </c>
      <c r="D8" s="5">
        <v>29500</v>
      </c>
      <c r="E8" s="5">
        <v>8435</v>
      </c>
      <c r="F8" s="5">
        <v>12500</v>
      </c>
      <c r="G8" s="5">
        <v>135300</v>
      </c>
      <c r="H8" s="5">
        <v>119000</v>
      </c>
      <c r="I8" s="5">
        <v>134500</v>
      </c>
      <c r="J8" s="5">
        <v>112300</v>
      </c>
      <c r="K8" s="5">
        <v>109000</v>
      </c>
      <c r="L8" s="5">
        <v>8570</v>
      </c>
      <c r="M8" s="5">
        <v>39000</v>
      </c>
      <c r="N8" s="5">
        <v>19005</v>
      </c>
      <c r="O8" s="14">
        <f t="shared" si="1"/>
        <v>735610</v>
      </c>
      <c r="P8" s="133">
        <f>Összesen!L9</f>
        <v>735610</v>
      </c>
      <c r="Q8" s="133">
        <f t="shared" si="0"/>
        <v>0</v>
      </c>
    </row>
    <row r="9" spans="1:17" s="10" customFormat="1" ht="15.75">
      <c r="A9" s="1">
        <v>6</v>
      </c>
      <c r="B9" s="120" t="s">
        <v>146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33">
        <f>Összesen!L19</f>
        <v>0</v>
      </c>
      <c r="Q9" s="133">
        <f t="shared" si="0"/>
        <v>0</v>
      </c>
    </row>
    <row r="10" spans="1:17" s="10" customFormat="1" ht="15.75">
      <c r="A10" s="1">
        <v>7</v>
      </c>
      <c r="B10" s="120" t="s">
        <v>382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15000</v>
      </c>
      <c r="L10" s="5">
        <v>35000</v>
      </c>
      <c r="M10" s="5">
        <v>35000</v>
      </c>
      <c r="N10" s="5">
        <v>15000</v>
      </c>
      <c r="O10" s="14">
        <f t="shared" si="1"/>
        <v>100000</v>
      </c>
      <c r="P10" s="133">
        <f>Összesen!L10</f>
        <v>100000</v>
      </c>
      <c r="Q10" s="133">
        <f t="shared" si="0"/>
        <v>0</v>
      </c>
    </row>
    <row r="11" spans="1:17" s="10" customFormat="1" ht="15.75">
      <c r="A11" s="1">
        <v>8</v>
      </c>
      <c r="B11" s="120" t="s">
        <v>383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1"/>
        <v>0</v>
      </c>
      <c r="P11" s="133">
        <f>Összesen!L20</f>
        <v>0</v>
      </c>
      <c r="Q11" s="133">
        <f t="shared" si="0"/>
        <v>0</v>
      </c>
    </row>
    <row r="12" spans="1:17" s="10" customFormat="1" ht="15.75">
      <c r="A12" s="1">
        <v>9</v>
      </c>
      <c r="B12" s="120" t="s">
        <v>393</v>
      </c>
      <c r="C12" s="5">
        <v>1100000</v>
      </c>
      <c r="D12" s="5">
        <v>0</v>
      </c>
      <c r="E12" s="5">
        <v>0</v>
      </c>
      <c r="F12" s="5">
        <v>1500000</v>
      </c>
      <c r="G12" s="5">
        <v>488730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4">
        <f t="shared" si="1"/>
        <v>3088730</v>
      </c>
      <c r="P12" s="133">
        <f>Összesen!L14</f>
        <v>3088730</v>
      </c>
      <c r="Q12" s="133">
        <f t="shared" si="0"/>
        <v>0</v>
      </c>
    </row>
    <row r="13" spans="1:17" s="10" customFormat="1" ht="15.75">
      <c r="A13" s="1">
        <v>10</v>
      </c>
      <c r="B13" s="120" t="s">
        <v>394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33">
        <f>Összesen!L23</f>
        <v>0</v>
      </c>
      <c r="Q13" s="133">
        <f t="shared" si="0"/>
        <v>0</v>
      </c>
    </row>
    <row r="14" spans="1:17" s="10" customFormat="1" ht="15.75">
      <c r="A14" s="1">
        <v>11</v>
      </c>
      <c r="B14" s="120" t="s">
        <v>391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33">
        <f>Összesen!L15</f>
        <v>0</v>
      </c>
      <c r="Q14" s="133">
        <f t="shared" si="0"/>
        <v>0</v>
      </c>
    </row>
    <row r="15" spans="1:17" s="10" customFormat="1" ht="15.75">
      <c r="A15" s="1">
        <v>12</v>
      </c>
      <c r="B15" s="120" t="s">
        <v>392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1"/>
        <v>0</v>
      </c>
      <c r="P15" s="133">
        <f>Összesen!L24</f>
        <v>0</v>
      </c>
      <c r="Q15" s="133">
        <f t="shared" si="0"/>
        <v>0</v>
      </c>
    </row>
    <row r="16" spans="1:17" s="10" customFormat="1" ht="15.75">
      <c r="A16" s="1">
        <v>13</v>
      </c>
      <c r="B16" s="73" t="s">
        <v>7</v>
      </c>
      <c r="C16" s="14">
        <f aca="true" t="shared" si="2" ref="C16:O16">SUM(C5:C15)</f>
        <v>1532207</v>
      </c>
      <c r="D16" s="14">
        <f t="shared" si="2"/>
        <v>1041473</v>
      </c>
      <c r="E16" s="14">
        <f t="shared" si="2"/>
        <v>1653708</v>
      </c>
      <c r="F16" s="14">
        <f t="shared" si="2"/>
        <v>2562973</v>
      </c>
      <c r="G16" s="14">
        <f t="shared" si="2"/>
        <v>1643403</v>
      </c>
      <c r="H16" s="14">
        <f t="shared" si="2"/>
        <v>1130673</v>
      </c>
      <c r="I16" s="14">
        <f t="shared" si="2"/>
        <v>1138853</v>
      </c>
      <c r="J16" s="14">
        <f t="shared" si="2"/>
        <v>2649873</v>
      </c>
      <c r="K16" s="14">
        <f t="shared" si="2"/>
        <v>1704673</v>
      </c>
      <c r="L16" s="14">
        <f t="shared" si="2"/>
        <v>1079843</v>
      </c>
      <c r="M16" s="14">
        <f t="shared" si="2"/>
        <v>1104173</v>
      </c>
      <c r="N16" s="14">
        <f t="shared" si="2"/>
        <v>1044548</v>
      </c>
      <c r="O16" s="14">
        <f t="shared" si="2"/>
        <v>18286400</v>
      </c>
      <c r="P16" s="133">
        <f>Összesen!L31</f>
        <v>18286400</v>
      </c>
      <c r="Q16" s="133">
        <f t="shared" si="0"/>
        <v>0</v>
      </c>
    </row>
    <row r="17" spans="1:17" s="10" customFormat="1" ht="15.75">
      <c r="A17" s="1">
        <v>14</v>
      </c>
      <c r="B17" s="72" t="s">
        <v>45</v>
      </c>
      <c r="C17" s="5">
        <v>335910</v>
      </c>
      <c r="D17" s="5">
        <v>335910</v>
      </c>
      <c r="E17" s="5">
        <v>335910</v>
      </c>
      <c r="F17" s="5">
        <v>335910</v>
      </c>
      <c r="G17" s="5">
        <v>785910</v>
      </c>
      <c r="H17" s="5">
        <v>335910</v>
      </c>
      <c r="I17" s="5">
        <v>335910</v>
      </c>
      <c r="J17" s="5">
        <v>335910</v>
      </c>
      <c r="K17" s="5">
        <v>335910</v>
      </c>
      <c r="L17" s="5">
        <v>335910</v>
      </c>
      <c r="M17" s="5">
        <v>335910</v>
      </c>
      <c r="N17" s="5">
        <v>435897</v>
      </c>
      <c r="O17" s="14">
        <f aca="true" t="shared" si="3" ref="O17:O26">SUM(C17:N17)</f>
        <v>4580907</v>
      </c>
      <c r="P17" s="133">
        <f>Összesen!Y7</f>
        <v>4580907</v>
      </c>
      <c r="Q17" s="133">
        <f t="shared" si="0"/>
        <v>0</v>
      </c>
    </row>
    <row r="18" spans="1:17" s="10" customFormat="1" ht="25.5">
      <c r="A18" s="1">
        <v>15</v>
      </c>
      <c r="B18" s="72" t="s">
        <v>89</v>
      </c>
      <c r="C18" s="5">
        <v>77259</v>
      </c>
      <c r="D18" s="5">
        <v>77259</v>
      </c>
      <c r="E18" s="5">
        <v>77259</v>
      </c>
      <c r="F18" s="5">
        <v>77259</v>
      </c>
      <c r="G18" s="5">
        <v>96687</v>
      </c>
      <c r="H18" s="5">
        <v>77259</v>
      </c>
      <c r="I18" s="5">
        <v>77259</v>
      </c>
      <c r="J18" s="5">
        <v>77259</v>
      </c>
      <c r="K18" s="5">
        <v>77259</v>
      </c>
      <c r="L18" s="5">
        <v>77259</v>
      </c>
      <c r="M18" s="5">
        <v>77259</v>
      </c>
      <c r="N18" s="5">
        <v>52308</v>
      </c>
      <c r="O18" s="14">
        <f t="shared" si="3"/>
        <v>921585</v>
      </c>
      <c r="P18" s="133">
        <f>Összesen!Y8</f>
        <v>921585</v>
      </c>
      <c r="Q18" s="133">
        <f t="shared" si="0"/>
        <v>0</v>
      </c>
    </row>
    <row r="19" spans="1:17" s="10" customFormat="1" ht="15.75">
      <c r="A19" s="1">
        <v>16</v>
      </c>
      <c r="B19" s="72" t="s">
        <v>90</v>
      </c>
      <c r="C19" s="5">
        <v>411300</v>
      </c>
      <c r="D19" s="5">
        <v>399800</v>
      </c>
      <c r="E19" s="5">
        <v>459800</v>
      </c>
      <c r="F19" s="5">
        <v>387500</v>
      </c>
      <c r="G19" s="5">
        <v>401500</v>
      </c>
      <c r="H19" s="5">
        <v>411289</v>
      </c>
      <c r="I19" s="5">
        <v>389900</v>
      </c>
      <c r="J19" s="5">
        <v>467800</v>
      </c>
      <c r="K19" s="5">
        <v>768400</v>
      </c>
      <c r="L19" s="5">
        <v>425800</v>
      </c>
      <c r="M19" s="5">
        <v>376800</v>
      </c>
      <c r="N19" s="5">
        <v>432241</v>
      </c>
      <c r="O19" s="14">
        <f t="shared" si="3"/>
        <v>5332130</v>
      </c>
      <c r="P19" s="133">
        <f>Összesen!Y9</f>
        <v>5332130</v>
      </c>
      <c r="Q19" s="133">
        <f t="shared" si="0"/>
        <v>0</v>
      </c>
    </row>
    <row r="20" spans="1:17" s="10" customFormat="1" ht="15.75">
      <c r="A20" s="1">
        <v>17</v>
      </c>
      <c r="B20" s="72" t="s">
        <v>91</v>
      </c>
      <c r="C20" s="5">
        <v>15400</v>
      </c>
      <c r="D20" s="5">
        <v>15400</v>
      </c>
      <c r="E20" s="5">
        <v>15400</v>
      </c>
      <c r="F20" s="5">
        <v>35400</v>
      </c>
      <c r="G20" s="5">
        <v>25400</v>
      </c>
      <c r="H20" s="5">
        <v>15400</v>
      </c>
      <c r="I20" s="5">
        <v>15400</v>
      </c>
      <c r="J20" s="5">
        <v>275400</v>
      </c>
      <c r="K20" s="5">
        <v>35400</v>
      </c>
      <c r="L20" s="5">
        <v>25400</v>
      </c>
      <c r="M20" s="5">
        <v>135400</v>
      </c>
      <c r="N20" s="5">
        <v>135400</v>
      </c>
      <c r="O20" s="14">
        <f t="shared" si="3"/>
        <v>744800</v>
      </c>
      <c r="P20" s="133">
        <f>Összesen!Y10</f>
        <v>744800</v>
      </c>
      <c r="Q20" s="133">
        <f t="shared" si="0"/>
        <v>0</v>
      </c>
    </row>
    <row r="21" spans="1:17" s="10" customFormat="1" ht="15.75">
      <c r="A21" s="1">
        <v>18</v>
      </c>
      <c r="B21" s="72" t="s">
        <v>92</v>
      </c>
      <c r="C21" s="5">
        <v>26057</v>
      </c>
      <c r="D21" s="5">
        <v>26057</v>
      </c>
      <c r="E21" s="5">
        <v>26057</v>
      </c>
      <c r="F21" s="5">
        <v>36057</v>
      </c>
      <c r="G21" s="5">
        <v>51057</v>
      </c>
      <c r="H21" s="5">
        <v>138530</v>
      </c>
      <c r="I21" s="5">
        <v>46057</v>
      </c>
      <c r="J21" s="5">
        <v>26057</v>
      </c>
      <c r="K21" s="5">
        <v>259099</v>
      </c>
      <c r="L21" s="5">
        <v>138530</v>
      </c>
      <c r="M21" s="5">
        <v>26057</v>
      </c>
      <c r="N21" s="5">
        <v>309859</v>
      </c>
      <c r="O21" s="14">
        <f t="shared" si="3"/>
        <v>1109474</v>
      </c>
      <c r="P21" s="133">
        <f>Összesen!Y11</f>
        <v>1109474</v>
      </c>
      <c r="Q21" s="133">
        <f t="shared" si="0"/>
        <v>0</v>
      </c>
    </row>
    <row r="22" spans="1:17" s="10" customFormat="1" ht="15.75">
      <c r="A22" s="1">
        <v>19</v>
      </c>
      <c r="B22" s="72" t="s">
        <v>120</v>
      </c>
      <c r="C22" s="5">
        <v>0</v>
      </c>
      <c r="D22" s="5">
        <v>0</v>
      </c>
      <c r="E22" s="5">
        <v>400000</v>
      </c>
      <c r="F22" s="5">
        <v>300000</v>
      </c>
      <c r="G22" s="5">
        <v>1100000</v>
      </c>
      <c r="H22" s="5">
        <v>150000</v>
      </c>
      <c r="I22" s="5">
        <v>0</v>
      </c>
      <c r="J22" s="5">
        <v>0</v>
      </c>
      <c r="K22" s="5">
        <v>2000000</v>
      </c>
      <c r="L22" s="5">
        <v>0</v>
      </c>
      <c r="M22" s="5">
        <v>0</v>
      </c>
      <c r="N22" s="5">
        <v>0</v>
      </c>
      <c r="O22" s="14">
        <f t="shared" si="3"/>
        <v>3950000</v>
      </c>
      <c r="P22" s="133">
        <f>Összesen!Y18</f>
        <v>3950000</v>
      </c>
      <c r="Q22" s="133">
        <f t="shared" si="0"/>
        <v>0</v>
      </c>
    </row>
    <row r="23" spans="1:17" s="10" customFormat="1" ht="15.75">
      <c r="A23" s="1">
        <v>20</v>
      </c>
      <c r="B23" s="72" t="s">
        <v>54</v>
      </c>
      <c r="C23" s="5">
        <v>0</v>
      </c>
      <c r="D23" s="5">
        <v>56400</v>
      </c>
      <c r="E23" s="5">
        <v>0</v>
      </c>
      <c r="F23" s="5">
        <v>0</v>
      </c>
      <c r="G23" s="5">
        <v>0</v>
      </c>
      <c r="H23" s="5">
        <v>164700</v>
      </c>
      <c r="I23" s="5">
        <v>0</v>
      </c>
      <c r="J23" s="5">
        <v>0</v>
      </c>
      <c r="K23" s="5">
        <v>110100</v>
      </c>
      <c r="L23" s="5">
        <v>635000</v>
      </c>
      <c r="M23" s="5">
        <v>43205</v>
      </c>
      <c r="N23" s="5">
        <v>0</v>
      </c>
      <c r="O23" s="14">
        <f t="shared" si="3"/>
        <v>1009405</v>
      </c>
      <c r="P23" s="133">
        <f>Összesen!Y19</f>
        <v>1009405</v>
      </c>
      <c r="Q23" s="133">
        <f t="shared" si="0"/>
        <v>0</v>
      </c>
    </row>
    <row r="24" spans="1:17" s="10" customFormat="1" ht="15.75">
      <c r="A24" s="1">
        <v>21</v>
      </c>
      <c r="B24" s="72" t="s">
        <v>220</v>
      </c>
      <c r="C24" s="5">
        <v>0</v>
      </c>
      <c r="D24" s="5">
        <v>0</v>
      </c>
      <c r="E24" s="5">
        <v>0</v>
      </c>
      <c r="F24" s="5">
        <v>250000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250000</v>
      </c>
      <c r="P24" s="133">
        <f>Összesen!Y20</f>
        <v>250000</v>
      </c>
      <c r="Q24" s="133">
        <f t="shared" si="0"/>
        <v>0</v>
      </c>
    </row>
    <row r="25" spans="1:17" s="10" customFormat="1" ht="15.75">
      <c r="A25" s="1">
        <v>22</v>
      </c>
      <c r="B25" s="72" t="s">
        <v>102</v>
      </c>
      <c r="C25" s="5">
        <v>388099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388099</v>
      </c>
      <c r="P25" s="133">
        <f>Összesen!Y13</f>
        <v>388099</v>
      </c>
      <c r="Q25" s="133">
        <f t="shared" si="0"/>
        <v>0</v>
      </c>
    </row>
    <row r="26" spans="1:17" s="10" customFormat="1" ht="15.75">
      <c r="A26" s="1">
        <v>23</v>
      </c>
      <c r="B26" s="72" t="s">
        <v>121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3"/>
        <v>0</v>
      </c>
      <c r="P26" s="133">
        <f>Összesen!Y22</f>
        <v>0</v>
      </c>
      <c r="Q26" s="133">
        <f t="shared" si="0"/>
        <v>0</v>
      </c>
    </row>
    <row r="27" spans="1:17" s="10" customFormat="1" ht="15.75">
      <c r="A27" s="1">
        <v>24</v>
      </c>
      <c r="B27" s="73" t="s">
        <v>8</v>
      </c>
      <c r="C27" s="14">
        <f>SUM(C17:C26)</f>
        <v>1254025</v>
      </c>
      <c r="D27" s="14">
        <f aca="true" t="shared" si="4" ref="D27:O27">SUM(D17:D26)</f>
        <v>910826</v>
      </c>
      <c r="E27" s="14">
        <f t="shared" si="4"/>
        <v>1314426</v>
      </c>
      <c r="F27" s="14">
        <f t="shared" si="4"/>
        <v>1422126</v>
      </c>
      <c r="G27" s="14">
        <f t="shared" si="4"/>
        <v>2460554</v>
      </c>
      <c r="H27" s="14">
        <f t="shared" si="4"/>
        <v>1293088</v>
      </c>
      <c r="I27" s="14">
        <f t="shared" si="4"/>
        <v>864526</v>
      </c>
      <c r="J27" s="14">
        <f t="shared" si="4"/>
        <v>1182426</v>
      </c>
      <c r="K27" s="14">
        <f t="shared" si="4"/>
        <v>3586168</v>
      </c>
      <c r="L27" s="14">
        <f t="shared" si="4"/>
        <v>1637899</v>
      </c>
      <c r="M27" s="14">
        <f t="shared" si="4"/>
        <v>994631</v>
      </c>
      <c r="N27" s="14">
        <f t="shared" si="4"/>
        <v>1365705</v>
      </c>
      <c r="O27" s="14">
        <f t="shared" si="4"/>
        <v>18286400</v>
      </c>
      <c r="P27" s="133">
        <f>Összesen!Y31</f>
        <v>18286400</v>
      </c>
      <c r="Q27" s="133">
        <f t="shared" si="0"/>
        <v>0</v>
      </c>
    </row>
    <row r="28" spans="1:15" ht="15.75">
      <c r="A28" s="1">
        <v>25</v>
      </c>
      <c r="B28" s="73" t="s">
        <v>127</v>
      </c>
      <c r="C28" s="14">
        <f>C16-C27</f>
        <v>278182</v>
      </c>
      <c r="D28" s="14">
        <f>C28+D16-D27</f>
        <v>408829</v>
      </c>
      <c r="E28" s="14">
        <f aca="true" t="shared" si="5" ref="E28:O28">D28+E16-E27</f>
        <v>748111</v>
      </c>
      <c r="F28" s="14">
        <f t="shared" si="5"/>
        <v>1888958</v>
      </c>
      <c r="G28" s="14">
        <f t="shared" si="5"/>
        <v>1071807</v>
      </c>
      <c r="H28" s="14">
        <f t="shared" si="5"/>
        <v>909392</v>
      </c>
      <c r="I28" s="14">
        <f t="shared" si="5"/>
        <v>1183719</v>
      </c>
      <c r="J28" s="14">
        <f t="shared" si="5"/>
        <v>2651166</v>
      </c>
      <c r="K28" s="14">
        <f t="shared" si="5"/>
        <v>769671</v>
      </c>
      <c r="L28" s="14">
        <f t="shared" si="5"/>
        <v>211615</v>
      </c>
      <c r="M28" s="14">
        <f t="shared" si="5"/>
        <v>321157</v>
      </c>
      <c r="N28" s="14">
        <f t="shared" si="5"/>
        <v>0</v>
      </c>
      <c r="O28" s="14">
        <f t="shared" si="5"/>
        <v>0</v>
      </c>
    </row>
    <row r="29" ht="15">
      <c r="O29" s="75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&amp;R2. kimutatás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A7" sqref="A7:IV28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73" t="s">
        <v>551</v>
      </c>
      <c r="B1" s="273"/>
      <c r="C1" s="273"/>
      <c r="D1" s="273"/>
      <c r="E1" s="273"/>
      <c r="F1" s="273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66" t="s">
        <v>9</v>
      </c>
      <c r="C4" s="6" t="s">
        <v>100</v>
      </c>
      <c r="D4" s="6" t="s">
        <v>388</v>
      </c>
      <c r="E4" s="6" t="s">
        <v>413</v>
      </c>
      <c r="F4" s="6" t="s">
        <v>504</v>
      </c>
    </row>
    <row r="5" spans="1:6" s="10" customFormat="1" ht="15.75">
      <c r="A5" s="1">
        <v>2</v>
      </c>
      <c r="B5" s="267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84</v>
      </c>
      <c r="C6" s="63">
        <f>C7+C18</f>
        <v>0</v>
      </c>
      <c r="D6" s="63">
        <f>D7+D18</f>
        <v>0</v>
      </c>
      <c r="E6" s="63">
        <f>E7+E18</f>
        <v>0</v>
      </c>
      <c r="F6" s="63">
        <f>F7+F18</f>
        <v>0</v>
      </c>
      <c r="G6" s="12"/>
    </row>
    <row r="7" spans="1:7" s="10" customFormat="1" ht="31.5" hidden="1">
      <c r="A7" s="1">
        <v>4</v>
      </c>
      <c r="B7" s="8" t="s">
        <v>85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86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C2" sqref="C1:C16384"/>
    </sheetView>
  </sheetViews>
  <sheetFormatPr defaultColWidth="9.140625" defaultRowHeight="15"/>
  <cols>
    <col min="1" max="1" width="58.28125" style="56" customWidth="1"/>
    <col min="2" max="2" width="15.421875" style="56" customWidth="1"/>
    <col min="3" max="3" width="16.140625" style="56" hidden="1" customWidth="1"/>
    <col min="4" max="138" width="9.140625" style="55" customWidth="1"/>
    <col min="139" max="16384" width="9.140625" style="56" customWidth="1"/>
  </cols>
  <sheetData>
    <row r="1" spans="1:138" s="52" customFormat="1" ht="33" customHeight="1">
      <c r="A1" s="275" t="s">
        <v>550</v>
      </c>
      <c r="B1" s="275"/>
      <c r="C1" s="275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6" t="s">
        <v>65</v>
      </c>
      <c r="B3" s="57" t="s">
        <v>66</v>
      </c>
      <c r="C3" s="57" t="s">
        <v>641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7" t="s">
        <v>67</v>
      </c>
      <c r="B4" s="59">
        <f>SUM(B5:B6)</f>
        <v>0</v>
      </c>
      <c r="C4" s="59">
        <f>SUM(C5:C6)</f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8" t="s">
        <v>68</v>
      </c>
      <c r="B5" s="59">
        <v>0</v>
      </c>
      <c r="C5" s="59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8" t="s">
        <v>69</v>
      </c>
      <c r="B6" s="59">
        <v>0</v>
      </c>
      <c r="C6" s="59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3" ht="31.5">
      <c r="A7" s="77" t="s">
        <v>70</v>
      </c>
      <c r="B7" s="59">
        <v>0</v>
      </c>
      <c r="C7" s="59">
        <v>0</v>
      </c>
    </row>
    <row r="8" spans="1:3" ht="31.5">
      <c r="A8" s="79" t="s">
        <v>71</v>
      </c>
      <c r="B8" s="60">
        <f>SUM(B9:B10)</f>
        <v>0</v>
      </c>
      <c r="C8" s="60">
        <f>SUM(C9:C10)</f>
        <v>0</v>
      </c>
    </row>
    <row r="9" spans="1:138" s="58" customFormat="1" ht="30">
      <c r="A9" s="80" t="s">
        <v>72</v>
      </c>
      <c r="B9" s="61">
        <v>0</v>
      </c>
      <c r="C9" s="61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80" t="s">
        <v>73</v>
      </c>
      <c r="B10" s="61">
        <v>0</v>
      </c>
      <c r="C10" s="61"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9" t="s">
        <v>74</v>
      </c>
      <c r="B11" s="60">
        <v>0</v>
      </c>
      <c r="C11" s="60"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9" t="s">
        <v>75</v>
      </c>
      <c r="B12" s="60">
        <f>SUM(B13,B16,B19,B25,B22)</f>
        <v>328292</v>
      </c>
      <c r="C12" s="60">
        <f>SUM(C13,C16,C19,C25,C22)</f>
        <v>245700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3" ht="18">
      <c r="A13" s="80" t="s">
        <v>76</v>
      </c>
      <c r="B13" s="61">
        <v>0</v>
      </c>
      <c r="C13" s="61">
        <v>0</v>
      </c>
    </row>
    <row r="14" spans="1:138" s="58" customFormat="1" ht="18">
      <c r="A14" s="81" t="s">
        <v>77</v>
      </c>
      <c r="B14" s="62">
        <v>0</v>
      </c>
      <c r="C14" s="62"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81" t="s">
        <v>78</v>
      </c>
      <c r="B15" s="62">
        <v>0</v>
      </c>
      <c r="C15" s="62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80" t="s">
        <v>79</v>
      </c>
      <c r="B16" s="61">
        <f>SUM(B17:B18)</f>
        <v>316700</v>
      </c>
      <c r="C16" s="61">
        <f>SUM(C17:C18)</f>
        <v>237000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81" t="s">
        <v>77</v>
      </c>
      <c r="B17" s="62">
        <v>316700</v>
      </c>
      <c r="C17" s="62">
        <v>237000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81" t="s">
        <v>78</v>
      </c>
      <c r="B18" s="62">
        <v>0</v>
      </c>
      <c r="C18" s="62"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80" t="s">
        <v>126</v>
      </c>
      <c r="B19" s="61">
        <f>SUM(B20:B21)</f>
        <v>0</v>
      </c>
      <c r="C19" s="61">
        <f>SUM(C20:C21)</f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3" ht="18">
      <c r="A20" s="81" t="s">
        <v>77</v>
      </c>
      <c r="B20" s="62">
        <v>0</v>
      </c>
      <c r="C20" s="62">
        <v>0</v>
      </c>
    </row>
    <row r="21" spans="1:138" s="58" customFormat="1" ht="25.5">
      <c r="A21" s="81" t="s">
        <v>78</v>
      </c>
      <c r="B21" s="62">
        <v>0</v>
      </c>
      <c r="C21" s="62"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80" t="s">
        <v>80</v>
      </c>
      <c r="B22" s="61">
        <f>SUM(B23:B24)</f>
        <v>0</v>
      </c>
      <c r="C22" s="61">
        <f>SUM(C23:C24)</f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3" ht="18">
      <c r="A23" s="81" t="s">
        <v>77</v>
      </c>
      <c r="B23" s="62">
        <v>0</v>
      </c>
      <c r="C23" s="62">
        <v>0</v>
      </c>
    </row>
    <row r="24" spans="1:3" ht="25.5">
      <c r="A24" s="81" t="s">
        <v>78</v>
      </c>
      <c r="B24" s="62">
        <v>0</v>
      </c>
      <c r="C24" s="62">
        <v>0</v>
      </c>
    </row>
    <row r="25" spans="1:3" ht="18">
      <c r="A25" s="80" t="s">
        <v>81</v>
      </c>
      <c r="B25" s="61">
        <f>SUM(B26:B27)</f>
        <v>11592</v>
      </c>
      <c r="C25" s="61">
        <f>SUM(C26:C27)</f>
        <v>8700</v>
      </c>
    </row>
    <row r="26" spans="1:3" ht="18">
      <c r="A26" s="81" t="s">
        <v>77</v>
      </c>
      <c r="B26" s="62">
        <v>11592</v>
      </c>
      <c r="C26" s="62">
        <v>8700</v>
      </c>
    </row>
    <row r="27" spans="1:3" ht="25.5">
      <c r="A27" s="81" t="s">
        <v>78</v>
      </c>
      <c r="B27" s="62">
        <v>0</v>
      </c>
      <c r="C27" s="62">
        <v>0</v>
      </c>
    </row>
    <row r="28" spans="1:3" ht="31.5">
      <c r="A28" s="79" t="s">
        <v>82</v>
      </c>
      <c r="B28" s="60">
        <v>0</v>
      </c>
      <c r="C28" s="60">
        <v>0</v>
      </c>
    </row>
    <row r="29" spans="1:3" ht="18">
      <c r="A29" s="82" t="s">
        <v>83</v>
      </c>
      <c r="B29" s="60">
        <f>SUM(B8,B11,B12,B28,B4,B7)</f>
        <v>328292</v>
      </c>
      <c r="C29" s="60">
        <f>SUM(C8,C11,C12,C28,C4,C7)</f>
        <v>245700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27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2" width="9.140625" style="22" customWidth="1"/>
    <col min="13" max="16384" width="9.140625" style="22" customWidth="1"/>
  </cols>
  <sheetData>
    <row r="1" spans="1:12" s="16" customFormat="1" ht="15.75">
      <c r="A1" s="259" t="s">
        <v>549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s="16" customFormat="1" ht="15.75">
      <c r="A2" s="260" t="s">
        <v>396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s="16" customFormat="1" ht="15.75">
      <c r="A3" s="260" t="s">
        <v>395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ht="15.75">
      <c r="A4" s="260" t="s">
        <v>529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</row>
    <row r="5" spans="1:12" ht="15.75">
      <c r="A5" s="44"/>
      <c r="B5" s="44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56</v>
      </c>
      <c r="H6" s="1" t="s">
        <v>57</v>
      </c>
      <c r="I6" s="1" t="s">
        <v>58</v>
      </c>
      <c r="J6" s="1" t="s">
        <v>103</v>
      </c>
      <c r="K6" s="1" t="s">
        <v>104</v>
      </c>
      <c r="L6" s="1" t="s">
        <v>59</v>
      </c>
    </row>
    <row r="7" spans="1:12" s="3" customFormat="1" ht="15.75">
      <c r="A7" s="1">
        <v>1</v>
      </c>
      <c r="B7" s="261" t="s">
        <v>9</v>
      </c>
      <c r="C7" s="264" t="s">
        <v>388</v>
      </c>
      <c r="D7" s="264"/>
      <c r="E7" s="264"/>
      <c r="F7" s="265"/>
      <c r="G7" s="263" t="s">
        <v>413</v>
      </c>
      <c r="H7" s="264"/>
      <c r="I7" s="264"/>
      <c r="J7" s="265"/>
      <c r="K7" s="264" t="s">
        <v>504</v>
      </c>
      <c r="L7" s="265"/>
    </row>
    <row r="8" spans="1:12" s="3" customFormat="1" ht="31.5">
      <c r="A8" s="1"/>
      <c r="B8" s="276"/>
      <c r="C8" s="4" t="s">
        <v>414</v>
      </c>
      <c r="D8" s="4" t="s">
        <v>415</v>
      </c>
      <c r="E8" s="4" t="s">
        <v>509</v>
      </c>
      <c r="F8" s="4" t="s">
        <v>510</v>
      </c>
      <c r="G8" s="4" t="s">
        <v>414</v>
      </c>
      <c r="H8" s="4" t="s">
        <v>415</v>
      </c>
      <c r="I8" s="4" t="s">
        <v>509</v>
      </c>
      <c r="J8" s="4" t="s">
        <v>510</v>
      </c>
      <c r="K8" s="4" t="s">
        <v>509</v>
      </c>
      <c r="L8" s="4" t="s">
        <v>510</v>
      </c>
    </row>
    <row r="9" spans="1:12" s="3" customFormat="1" ht="15.75">
      <c r="A9" s="1">
        <v>2</v>
      </c>
      <c r="B9" s="262"/>
      <c r="C9" s="6" t="s">
        <v>397</v>
      </c>
      <c r="D9" s="6" t="s">
        <v>397</v>
      </c>
      <c r="E9" s="6" t="s">
        <v>4</v>
      </c>
      <c r="F9" s="6" t="s">
        <v>4</v>
      </c>
      <c r="G9" s="6" t="s">
        <v>397</v>
      </c>
      <c r="H9" s="6" t="s">
        <v>397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7" t="s">
        <v>408</v>
      </c>
      <c r="C10" s="15">
        <v>1070</v>
      </c>
      <c r="D10" s="15">
        <v>1070</v>
      </c>
      <c r="E10" s="15">
        <v>1100</v>
      </c>
      <c r="F10" s="15">
        <v>1100</v>
      </c>
      <c r="G10" s="15">
        <v>950</v>
      </c>
      <c r="H10" s="15">
        <v>950</v>
      </c>
      <c r="I10" s="15">
        <v>1070</v>
      </c>
      <c r="J10" s="15">
        <v>1070</v>
      </c>
      <c r="K10" s="15">
        <v>950</v>
      </c>
      <c r="L10" s="15">
        <v>950</v>
      </c>
    </row>
    <row r="11" spans="1:12" ht="30">
      <c r="A11" s="1">
        <v>4</v>
      </c>
      <c r="B11" s="47" t="s">
        <v>409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7" t="s">
        <v>31</v>
      </c>
      <c r="C12" s="15">
        <v>3</v>
      </c>
      <c r="D12" s="15">
        <v>3</v>
      </c>
      <c r="E12" s="15">
        <v>7</v>
      </c>
      <c r="F12" s="15">
        <v>7</v>
      </c>
      <c r="G12" s="15">
        <v>3</v>
      </c>
      <c r="H12" s="15">
        <v>3</v>
      </c>
      <c r="I12" s="15">
        <v>3</v>
      </c>
      <c r="J12" s="15">
        <v>3</v>
      </c>
      <c r="K12" s="15">
        <v>3</v>
      </c>
      <c r="L12" s="15">
        <v>3</v>
      </c>
    </row>
    <row r="13" spans="1:12" ht="45">
      <c r="A13" s="1">
        <v>6</v>
      </c>
      <c r="B13" s="47" t="s">
        <v>32</v>
      </c>
      <c r="C13" s="15">
        <v>120</v>
      </c>
      <c r="D13" s="15">
        <v>120</v>
      </c>
      <c r="E13" s="15">
        <v>135</v>
      </c>
      <c r="F13" s="15">
        <v>135</v>
      </c>
      <c r="G13" s="15">
        <v>115</v>
      </c>
      <c r="H13" s="15">
        <v>115</v>
      </c>
      <c r="I13" s="15">
        <v>120</v>
      </c>
      <c r="J13" s="15">
        <v>120</v>
      </c>
      <c r="K13" s="15">
        <v>115</v>
      </c>
      <c r="L13" s="15">
        <v>115</v>
      </c>
    </row>
    <row r="14" spans="1:12" ht="15.75">
      <c r="A14" s="1">
        <v>7</v>
      </c>
      <c r="B14" s="47" t="s">
        <v>33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7" t="s">
        <v>34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7" t="s">
        <v>410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4" customFormat="1" ht="15.75">
      <c r="A17" s="1">
        <v>10</v>
      </c>
      <c r="B17" s="49" t="s">
        <v>60</v>
      </c>
      <c r="C17" s="18">
        <f>SUM(C10:C16)</f>
        <v>1193</v>
      </c>
      <c r="D17" s="18">
        <f>SUM(D10:D16)</f>
        <v>1193</v>
      </c>
      <c r="E17" s="18">
        <f aca="true" t="shared" si="0" ref="E17:K17">SUM(E10:E16)</f>
        <v>1242</v>
      </c>
      <c r="F17" s="18">
        <f>SUM(F10:F16)</f>
        <v>1242</v>
      </c>
      <c r="G17" s="18">
        <f t="shared" si="0"/>
        <v>1068</v>
      </c>
      <c r="H17" s="18">
        <f>SUM(H10:H16)</f>
        <v>1068</v>
      </c>
      <c r="I17" s="18">
        <f t="shared" si="0"/>
        <v>1193</v>
      </c>
      <c r="J17" s="18">
        <f>SUM(J10:J16)</f>
        <v>1193</v>
      </c>
      <c r="K17" s="18">
        <f t="shared" si="0"/>
        <v>1068</v>
      </c>
      <c r="L17" s="18">
        <f>SUM(L10:L16)</f>
        <v>1068</v>
      </c>
    </row>
    <row r="18" spans="1:12" ht="15.75">
      <c r="A18" s="1">
        <v>11</v>
      </c>
      <c r="B18" s="49" t="s">
        <v>61</v>
      </c>
      <c r="C18" s="18">
        <f>ROUNDDOWN(C17*0.5,0)</f>
        <v>596</v>
      </c>
      <c r="D18" s="18">
        <f>ROUNDDOWN(D17*0.5,0)</f>
        <v>596</v>
      </c>
      <c r="E18" s="18">
        <f aca="true" t="shared" si="1" ref="E18:K18">ROUNDDOWN(E17*0.5,0)</f>
        <v>621</v>
      </c>
      <c r="F18" s="18">
        <f>ROUNDDOWN(F17*0.5,0)</f>
        <v>621</v>
      </c>
      <c r="G18" s="18">
        <f t="shared" si="1"/>
        <v>534</v>
      </c>
      <c r="H18" s="18">
        <f>ROUNDDOWN(H17*0.5,0)</f>
        <v>534</v>
      </c>
      <c r="I18" s="18">
        <f t="shared" si="1"/>
        <v>596</v>
      </c>
      <c r="J18" s="18">
        <f>ROUNDDOWN(J17*0.5,0)</f>
        <v>596</v>
      </c>
      <c r="K18" s="18">
        <f t="shared" si="1"/>
        <v>534</v>
      </c>
      <c r="L18" s="18">
        <f>ROUNDDOWN(L17*0.5,0)</f>
        <v>534</v>
      </c>
    </row>
    <row r="19" spans="1:12" ht="30">
      <c r="A19" s="1">
        <v>12</v>
      </c>
      <c r="B19" s="47" t="s">
        <v>36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7" t="s">
        <v>43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7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7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7" t="s">
        <v>40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7" t="s">
        <v>44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7" t="s">
        <v>99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4" customFormat="1" ht="15.75">
      <c r="A26" s="1">
        <v>19</v>
      </c>
      <c r="B26" s="49" t="s">
        <v>62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4" customFormat="1" ht="29.25">
      <c r="A27" s="1">
        <v>20</v>
      </c>
      <c r="B27" s="49" t="s">
        <v>63</v>
      </c>
      <c r="C27" s="18">
        <f aca="true" t="shared" si="3" ref="C27:L27">C18-C26</f>
        <v>596</v>
      </c>
      <c r="D27" s="18">
        <f t="shared" si="3"/>
        <v>596</v>
      </c>
      <c r="E27" s="18">
        <f t="shared" si="3"/>
        <v>621</v>
      </c>
      <c r="F27" s="18">
        <f t="shared" si="3"/>
        <v>621</v>
      </c>
      <c r="G27" s="18">
        <f t="shared" si="3"/>
        <v>534</v>
      </c>
      <c r="H27" s="18">
        <f t="shared" si="3"/>
        <v>534</v>
      </c>
      <c r="I27" s="18">
        <f t="shared" si="3"/>
        <v>596</v>
      </c>
      <c r="J27" s="18">
        <f t="shared" si="3"/>
        <v>596</v>
      </c>
      <c r="K27" s="18">
        <f t="shared" si="3"/>
        <v>534</v>
      </c>
      <c r="L27" s="18">
        <f t="shared" si="3"/>
        <v>534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72" r:id="rId1"/>
  <headerFooter>
    <oddHeader>&amp;R&amp;"Arial,Normál"&amp;10 5. kimutatás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307"/>
  <sheetViews>
    <sheetView zoomScalePageLayoutView="0" workbookViewId="0" topLeftCell="A266">
      <selection activeCell="C10" sqref="C10:C11"/>
    </sheetView>
  </sheetViews>
  <sheetFormatPr defaultColWidth="9.140625" defaultRowHeight="15"/>
  <cols>
    <col min="1" max="1" width="54.7109375" style="116" customWidth="1"/>
    <col min="2" max="2" width="5.7109375" style="16" customWidth="1"/>
    <col min="3" max="3" width="11.28125" style="41" customWidth="1"/>
    <col min="4" max="5" width="11.57421875" style="41" customWidth="1"/>
    <col min="6" max="6" width="14.28125" style="16" customWidth="1"/>
    <col min="7" max="16384" width="9.140625" style="16" customWidth="1"/>
  </cols>
  <sheetData>
    <row r="1" spans="1:5" ht="15.75">
      <c r="A1" s="259" t="s">
        <v>536</v>
      </c>
      <c r="B1" s="259"/>
      <c r="C1" s="259"/>
      <c r="D1" s="259"/>
      <c r="E1" s="259"/>
    </row>
    <row r="2" spans="1:5" ht="15.75">
      <c r="A2" s="260" t="s">
        <v>533</v>
      </c>
      <c r="B2" s="260"/>
      <c r="C2" s="260"/>
      <c r="D2" s="260"/>
      <c r="E2" s="260"/>
    </row>
    <row r="3" spans="1:5" ht="15.75">
      <c r="A3" s="114"/>
      <c r="B3" s="45"/>
      <c r="C3" s="45"/>
      <c r="D3" s="45"/>
      <c r="E3" s="45"/>
    </row>
    <row r="4" spans="1:5" s="10" customFormat="1" ht="31.5">
      <c r="A4" s="104" t="s">
        <v>9</v>
      </c>
      <c r="B4" s="17" t="s">
        <v>153</v>
      </c>
      <c r="C4" s="40" t="s">
        <v>4</v>
      </c>
      <c r="D4" s="40" t="s">
        <v>698</v>
      </c>
      <c r="E4" s="40" t="s">
        <v>716</v>
      </c>
    </row>
    <row r="5" spans="1:5" s="10" customFormat="1" ht="16.5">
      <c r="A5" s="69" t="s">
        <v>94</v>
      </c>
      <c r="B5" s="107"/>
      <c r="C5" s="84"/>
      <c r="D5" s="84"/>
      <c r="E5" s="84"/>
    </row>
    <row r="6" spans="1:5" s="10" customFormat="1" ht="18" customHeight="1">
      <c r="A6" s="68" t="s">
        <v>280</v>
      </c>
      <c r="B6" s="17"/>
      <c r="C6" s="84"/>
      <c r="D6" s="84"/>
      <c r="E6" s="84"/>
    </row>
    <row r="7" spans="1:5" s="10" customFormat="1" ht="15.75" hidden="1">
      <c r="A7" s="89" t="s">
        <v>162</v>
      </c>
      <c r="B7" s="17">
        <v>2</v>
      </c>
      <c r="C7" s="84"/>
      <c r="D7" s="84"/>
      <c r="E7" s="84"/>
    </row>
    <row r="8" spans="1:7" s="10" customFormat="1" ht="15.75">
      <c r="A8" s="89" t="s">
        <v>163</v>
      </c>
      <c r="B8" s="17">
        <v>2</v>
      </c>
      <c r="C8" s="84">
        <v>1043640</v>
      </c>
      <c r="D8" s="84">
        <v>1043640</v>
      </c>
      <c r="E8" s="84">
        <v>1043640</v>
      </c>
      <c r="F8" s="12"/>
      <c r="G8" s="12"/>
    </row>
    <row r="9" spans="1:7" s="10" customFormat="1" ht="15.75">
      <c r="A9" s="89" t="s">
        <v>164</v>
      </c>
      <c r="B9" s="17">
        <v>2</v>
      </c>
      <c r="C9" s="84">
        <v>1280000</v>
      </c>
      <c r="D9" s="84">
        <v>1280000</v>
      </c>
      <c r="E9" s="84">
        <v>1280000</v>
      </c>
      <c r="F9" s="12"/>
      <c r="G9" s="12"/>
    </row>
    <row r="10" spans="1:7" s="10" customFormat="1" ht="15.75">
      <c r="A10" s="89" t="s">
        <v>165</v>
      </c>
      <c r="B10" s="17">
        <v>2</v>
      </c>
      <c r="C10" s="84">
        <v>136758</v>
      </c>
      <c r="D10" s="84">
        <v>136758</v>
      </c>
      <c r="E10" s="84">
        <v>136758</v>
      </c>
      <c r="F10" s="12"/>
      <c r="G10" s="12"/>
    </row>
    <row r="11" spans="1:7" s="10" customFormat="1" ht="15.75">
      <c r="A11" s="89" t="s">
        <v>166</v>
      </c>
      <c r="B11" s="17">
        <v>2</v>
      </c>
      <c r="C11" s="84">
        <v>279210</v>
      </c>
      <c r="D11" s="84">
        <v>279210</v>
      </c>
      <c r="E11" s="84">
        <v>279210</v>
      </c>
      <c r="F11" s="12"/>
      <c r="G11" s="12"/>
    </row>
    <row r="12" spans="1:7" s="10" customFormat="1" ht="15.75">
      <c r="A12" s="89" t="s">
        <v>282</v>
      </c>
      <c r="B12" s="17">
        <v>2</v>
      </c>
      <c r="C12" s="84">
        <v>5000000</v>
      </c>
      <c r="D12" s="84">
        <v>5000000</v>
      </c>
      <c r="E12" s="84">
        <v>5000000</v>
      </c>
      <c r="F12" s="12"/>
      <c r="G12" s="12"/>
    </row>
    <row r="13" spans="1:7" s="10" customFormat="1" ht="31.5" hidden="1">
      <c r="A13" s="89" t="s">
        <v>283</v>
      </c>
      <c r="B13" s="17">
        <v>2</v>
      </c>
      <c r="C13" s="84"/>
      <c r="D13" s="84"/>
      <c r="E13" s="84"/>
      <c r="F13" s="12"/>
      <c r="G13" s="12"/>
    </row>
    <row r="14" spans="1:7" s="10" customFormat="1" ht="15.75">
      <c r="A14" s="115" t="s">
        <v>494</v>
      </c>
      <c r="B14" s="17">
        <v>2</v>
      </c>
      <c r="C14" s="84">
        <v>-193760</v>
      </c>
      <c r="D14" s="84">
        <v>-193760</v>
      </c>
      <c r="E14" s="84">
        <v>-193760</v>
      </c>
      <c r="F14" s="12"/>
      <c r="G14" s="12"/>
    </row>
    <row r="15" spans="1:7" s="10" customFormat="1" ht="15.75" hidden="1">
      <c r="A15" s="89" t="s">
        <v>302</v>
      </c>
      <c r="B15" s="17">
        <v>2</v>
      </c>
      <c r="C15" s="84"/>
      <c r="D15" s="84"/>
      <c r="E15" s="84"/>
      <c r="F15" s="12"/>
      <c r="G15" s="12"/>
    </row>
    <row r="16" spans="1:7" s="10" customFormat="1" ht="15.75">
      <c r="A16" s="89" t="s">
        <v>301</v>
      </c>
      <c r="B16" s="17">
        <v>2</v>
      </c>
      <c r="C16" s="84">
        <v>96100</v>
      </c>
      <c r="D16" s="84">
        <v>96100</v>
      </c>
      <c r="E16" s="84">
        <v>96100</v>
      </c>
      <c r="F16" s="12"/>
      <c r="G16" s="12"/>
    </row>
    <row r="17" spans="1:7" s="10" customFormat="1" ht="31.5">
      <c r="A17" s="112" t="s">
        <v>281</v>
      </c>
      <c r="B17" s="17"/>
      <c r="C17" s="84">
        <f>SUM(C7:C16)</f>
        <v>7641948</v>
      </c>
      <c r="D17" s="84">
        <f>SUM(D7:D16)</f>
        <v>7641948</v>
      </c>
      <c r="E17" s="84">
        <f>SUM(E7:E16)</f>
        <v>7641948</v>
      </c>
      <c r="F17" s="12"/>
      <c r="G17" s="12"/>
    </row>
    <row r="18" spans="1:7" s="10" customFormat="1" ht="15.75" hidden="1">
      <c r="A18" s="89" t="s">
        <v>285</v>
      </c>
      <c r="B18" s="17">
        <v>2</v>
      </c>
      <c r="C18" s="84"/>
      <c r="D18" s="84"/>
      <c r="E18" s="84"/>
      <c r="F18" s="12"/>
      <c r="G18" s="12"/>
    </row>
    <row r="19" spans="1:7" s="10" customFormat="1" ht="15.75" hidden="1">
      <c r="A19" s="89" t="s">
        <v>286</v>
      </c>
      <c r="B19" s="17">
        <v>2</v>
      </c>
      <c r="C19" s="84"/>
      <c r="D19" s="84"/>
      <c r="E19" s="84"/>
      <c r="F19" s="12"/>
      <c r="G19" s="12"/>
    </row>
    <row r="20" spans="1:7" s="10" customFormat="1" ht="31.5" hidden="1">
      <c r="A20" s="112" t="s">
        <v>284</v>
      </c>
      <c r="B20" s="17"/>
      <c r="C20" s="84">
        <f>SUM(C18:C19)</f>
        <v>0</v>
      </c>
      <c r="D20" s="84">
        <f>SUM(D18:D19)</f>
        <v>0</v>
      </c>
      <c r="E20" s="84">
        <f>SUM(E18:E19)</f>
        <v>0</v>
      </c>
      <c r="F20" s="12"/>
      <c r="G20" s="12"/>
    </row>
    <row r="21" spans="1:7" s="10" customFormat="1" ht="15.75" hidden="1">
      <c r="A21" s="89" t="s">
        <v>287</v>
      </c>
      <c r="B21" s="17">
        <v>2</v>
      </c>
      <c r="C21" s="84"/>
      <c r="D21" s="84"/>
      <c r="E21" s="84"/>
      <c r="F21" s="12"/>
      <c r="G21" s="12"/>
    </row>
    <row r="22" spans="1:7" s="10" customFormat="1" ht="15.75" hidden="1">
      <c r="A22" s="89" t="s">
        <v>288</v>
      </c>
      <c r="B22" s="17">
        <v>2</v>
      </c>
      <c r="C22" s="130"/>
      <c r="D22" s="130"/>
      <c r="E22" s="130"/>
      <c r="F22" s="12"/>
      <c r="G22" s="12"/>
    </row>
    <row r="23" spans="1:7" s="10" customFormat="1" ht="15.75" hidden="1">
      <c r="A23" s="115" t="s">
        <v>494</v>
      </c>
      <c r="B23" s="17">
        <v>2</v>
      </c>
      <c r="C23" s="84"/>
      <c r="D23" s="84"/>
      <c r="E23" s="84"/>
      <c r="F23" s="12"/>
      <c r="G23" s="12"/>
    </row>
    <row r="24" spans="1:7" s="10" customFormat="1" ht="15.75">
      <c r="A24" s="89" t="s">
        <v>291</v>
      </c>
      <c r="B24" s="17">
        <v>2</v>
      </c>
      <c r="C24" s="84">
        <v>55360</v>
      </c>
      <c r="D24" s="84">
        <v>166080</v>
      </c>
      <c r="E24" s="84">
        <v>166080</v>
      </c>
      <c r="F24" s="12"/>
      <c r="G24" s="12"/>
    </row>
    <row r="25" spans="1:7" s="10" customFormat="1" ht="15.75" hidden="1">
      <c r="A25" s="89" t="s">
        <v>292</v>
      </c>
      <c r="B25" s="17">
        <v>2</v>
      </c>
      <c r="C25" s="84"/>
      <c r="D25" s="84"/>
      <c r="E25" s="84"/>
      <c r="F25" s="12"/>
      <c r="G25" s="12"/>
    </row>
    <row r="26" spans="1:7" s="10" customFormat="1" ht="31.5">
      <c r="A26" s="89" t="s">
        <v>495</v>
      </c>
      <c r="B26" s="17">
        <v>2</v>
      </c>
      <c r="C26" s="84">
        <v>805164</v>
      </c>
      <c r="D26" s="84">
        <v>805164</v>
      </c>
      <c r="E26" s="84">
        <v>805164</v>
      </c>
      <c r="F26" s="12"/>
      <c r="G26" s="12"/>
    </row>
    <row r="27" spans="1:7" s="10" customFormat="1" ht="15.75" hidden="1">
      <c r="A27" s="89" t="s">
        <v>289</v>
      </c>
      <c r="B27" s="17">
        <v>2</v>
      </c>
      <c r="C27" s="84"/>
      <c r="D27" s="84"/>
      <c r="E27" s="84"/>
      <c r="F27" s="12"/>
      <c r="G27" s="12"/>
    </row>
    <row r="28" spans="1:7" s="10" customFormat="1" ht="15.75" hidden="1">
      <c r="A28" s="89" t="s">
        <v>523</v>
      </c>
      <c r="B28" s="17">
        <v>2</v>
      </c>
      <c r="C28" s="84"/>
      <c r="D28" s="84"/>
      <c r="E28" s="84"/>
      <c r="F28" s="12"/>
      <c r="G28" s="12"/>
    </row>
    <row r="29" spans="1:7" s="10" customFormat="1" ht="47.25">
      <c r="A29" s="112" t="s">
        <v>290</v>
      </c>
      <c r="B29" s="17"/>
      <c r="C29" s="84">
        <f>SUM(C21:C28)</f>
        <v>860524</v>
      </c>
      <c r="D29" s="84">
        <f>SUM(D21:D28)</f>
        <v>971244</v>
      </c>
      <c r="E29" s="84">
        <f>SUM(E21:E28)</f>
        <v>971244</v>
      </c>
      <c r="F29" s="12"/>
      <c r="G29" s="12"/>
    </row>
    <row r="30" spans="1:7" s="10" customFormat="1" ht="47.25">
      <c r="A30" s="89" t="s">
        <v>293</v>
      </c>
      <c r="B30" s="17">
        <v>2</v>
      </c>
      <c r="C30" s="84">
        <v>1200000</v>
      </c>
      <c r="D30" s="84">
        <v>1200000</v>
      </c>
      <c r="E30" s="84">
        <v>1200000</v>
      </c>
      <c r="F30" s="12"/>
      <c r="G30" s="12"/>
    </row>
    <row r="31" spans="1:7" s="10" customFormat="1" ht="31.5">
      <c r="A31" s="112" t="s">
        <v>294</v>
      </c>
      <c r="B31" s="17"/>
      <c r="C31" s="84">
        <f>SUM(C30)</f>
        <v>1200000</v>
      </c>
      <c r="D31" s="84">
        <f>SUM(D30)</f>
        <v>1200000</v>
      </c>
      <c r="E31" s="84">
        <f>SUM(E30)</f>
        <v>1200000</v>
      </c>
      <c r="F31" s="12"/>
      <c r="G31" s="12"/>
    </row>
    <row r="32" spans="1:7" s="10" customFormat="1" ht="15.75" hidden="1">
      <c r="A32" s="89" t="s">
        <v>295</v>
      </c>
      <c r="B32" s="17">
        <v>2</v>
      </c>
      <c r="C32" s="84"/>
      <c r="D32" s="84"/>
      <c r="E32" s="84"/>
      <c r="F32" s="12"/>
      <c r="G32" s="12"/>
    </row>
    <row r="33" spans="1:7" s="10" customFormat="1" ht="15.75" hidden="1">
      <c r="A33" s="89" t="s">
        <v>296</v>
      </c>
      <c r="B33" s="17">
        <v>2</v>
      </c>
      <c r="C33" s="84"/>
      <c r="D33" s="84"/>
      <c r="E33" s="84"/>
      <c r="F33" s="12"/>
      <c r="G33" s="12"/>
    </row>
    <row r="34" spans="1:7" s="10" customFormat="1" ht="15.75" hidden="1">
      <c r="A34" s="89" t="s">
        <v>297</v>
      </c>
      <c r="B34" s="17">
        <v>2</v>
      </c>
      <c r="C34" s="84"/>
      <c r="D34" s="84"/>
      <c r="E34" s="84"/>
      <c r="F34" s="12"/>
      <c r="G34" s="12"/>
    </row>
    <row r="35" spans="1:7" s="10" customFormat="1" ht="31.5" hidden="1">
      <c r="A35" s="89" t="s">
        <v>298</v>
      </c>
      <c r="B35" s="17">
        <v>2</v>
      </c>
      <c r="C35" s="84"/>
      <c r="D35" s="84"/>
      <c r="E35" s="84"/>
      <c r="F35" s="12"/>
      <c r="G35" s="12"/>
    </row>
    <row r="36" spans="1:7" s="10" customFormat="1" ht="15.75" hidden="1">
      <c r="A36" s="89" t="s">
        <v>299</v>
      </c>
      <c r="B36" s="17">
        <v>2</v>
      </c>
      <c r="C36" s="84"/>
      <c r="D36" s="84"/>
      <c r="E36" s="84"/>
      <c r="F36" s="12"/>
      <c r="G36" s="12"/>
    </row>
    <row r="37" spans="1:7" s="10" customFormat="1" ht="15.75" hidden="1">
      <c r="A37" s="89" t="s">
        <v>300</v>
      </c>
      <c r="B37" s="17">
        <v>2</v>
      </c>
      <c r="C37" s="84"/>
      <c r="D37" s="84"/>
      <c r="E37" s="84"/>
      <c r="F37" s="12"/>
      <c r="G37" s="12"/>
    </row>
    <row r="38" spans="1:7" s="10" customFormat="1" ht="15.75" hidden="1">
      <c r="A38" s="89" t="s">
        <v>519</v>
      </c>
      <c r="B38" s="17">
        <v>2</v>
      </c>
      <c r="C38" s="84"/>
      <c r="D38" s="84"/>
      <c r="E38" s="84"/>
      <c r="F38" s="12"/>
      <c r="G38" s="12"/>
    </row>
    <row r="39" spans="1:7" s="10" customFormat="1" ht="15.75" hidden="1">
      <c r="A39" s="89" t="s">
        <v>301</v>
      </c>
      <c r="B39" s="17">
        <v>2</v>
      </c>
      <c r="C39" s="84"/>
      <c r="D39" s="84"/>
      <c r="E39" s="84"/>
      <c r="F39" s="12"/>
      <c r="G39" s="12"/>
    </row>
    <row r="40" spans="1:7" s="10" customFormat="1" ht="15.75" hidden="1">
      <c r="A40" s="89" t="s">
        <v>449</v>
      </c>
      <c r="B40" s="17">
        <v>2</v>
      </c>
      <c r="C40" s="84"/>
      <c r="D40" s="84"/>
      <c r="E40" s="84"/>
      <c r="F40" s="12"/>
      <c r="G40" s="12"/>
    </row>
    <row r="41" spans="1:7" s="10" customFormat="1" ht="15.75" hidden="1">
      <c r="A41" s="89" t="s">
        <v>496</v>
      </c>
      <c r="B41" s="17">
        <v>2</v>
      </c>
      <c r="C41" s="84"/>
      <c r="D41" s="84"/>
      <c r="E41" s="84"/>
      <c r="F41" s="12"/>
      <c r="G41" s="12"/>
    </row>
    <row r="42" spans="1:7" s="10" customFormat="1" ht="15.75">
      <c r="A42" s="89" t="s">
        <v>497</v>
      </c>
      <c r="B42" s="17">
        <v>2</v>
      </c>
      <c r="C42" s="84"/>
      <c r="D42" s="84">
        <v>160020</v>
      </c>
      <c r="E42" s="84">
        <v>160020</v>
      </c>
      <c r="F42" s="12"/>
      <c r="G42" s="12"/>
    </row>
    <row r="43" spans="1:7" s="10" customFormat="1" ht="15.75" hidden="1">
      <c r="A43" s="89" t="s">
        <v>302</v>
      </c>
      <c r="B43" s="17">
        <v>2</v>
      </c>
      <c r="C43" s="84"/>
      <c r="D43" s="84"/>
      <c r="E43" s="84"/>
      <c r="F43" s="12"/>
      <c r="G43" s="12"/>
    </row>
    <row r="44" spans="1:7" s="10" customFormat="1" ht="31.5">
      <c r="A44" s="112" t="s">
        <v>450</v>
      </c>
      <c r="B44" s="17"/>
      <c r="C44" s="84">
        <f>SUM(C32:C43)</f>
        <v>0</v>
      </c>
      <c r="D44" s="84">
        <f>SUM(D32:D43)</f>
        <v>160020</v>
      </c>
      <c r="E44" s="84">
        <f>SUM(E32:E43)</f>
        <v>160020</v>
      </c>
      <c r="F44" s="12"/>
      <c r="G44" s="12"/>
    </row>
    <row r="45" spans="1:7" s="10" customFormat="1" ht="15.75" hidden="1">
      <c r="A45" s="89"/>
      <c r="B45" s="17"/>
      <c r="C45" s="84"/>
      <c r="D45" s="84"/>
      <c r="E45" s="84"/>
      <c r="F45" s="12"/>
      <c r="G45" s="12"/>
    </row>
    <row r="46" spans="1:7" s="10" customFormat="1" ht="15.75" hidden="1">
      <c r="A46" s="112" t="s">
        <v>451</v>
      </c>
      <c r="B46" s="17"/>
      <c r="C46" s="84">
        <f>SUM(C45)</f>
        <v>0</v>
      </c>
      <c r="D46" s="84">
        <f>SUM(D45)</f>
        <v>0</v>
      </c>
      <c r="E46" s="84">
        <f>SUM(E45)</f>
        <v>0</v>
      </c>
      <c r="F46" s="12"/>
      <c r="G46" s="12"/>
    </row>
    <row r="47" spans="1:7" s="10" customFormat="1" ht="15.75" hidden="1">
      <c r="A47" s="64"/>
      <c r="B47" s="17"/>
      <c r="C47" s="84"/>
      <c r="D47" s="84"/>
      <c r="E47" s="84"/>
      <c r="F47" s="12"/>
      <c r="G47" s="12"/>
    </row>
    <row r="48" spans="1:7" s="10" customFormat="1" ht="15.75" hidden="1">
      <c r="A48" s="64" t="s">
        <v>304</v>
      </c>
      <c r="B48" s="17"/>
      <c r="C48" s="84"/>
      <c r="D48" s="84"/>
      <c r="E48" s="84"/>
      <c r="F48" s="12"/>
      <c r="G48" s="12"/>
    </row>
    <row r="49" spans="1:7" s="10" customFormat="1" ht="15.75" hidden="1">
      <c r="A49" s="64"/>
      <c r="B49" s="17"/>
      <c r="C49" s="84"/>
      <c r="D49" s="84"/>
      <c r="E49" s="84"/>
      <c r="F49" s="12"/>
      <c r="G49" s="12"/>
    </row>
    <row r="50" spans="1:7" s="10" customFormat="1" ht="31.5" hidden="1">
      <c r="A50" s="64" t="s">
        <v>307</v>
      </c>
      <c r="B50" s="17"/>
      <c r="C50" s="84"/>
      <c r="D50" s="84"/>
      <c r="E50" s="84"/>
      <c r="F50" s="12"/>
      <c r="G50" s="12"/>
    </row>
    <row r="51" spans="1:7" s="10" customFormat="1" ht="15.75" hidden="1">
      <c r="A51" s="64"/>
      <c r="B51" s="17"/>
      <c r="C51" s="84"/>
      <c r="D51" s="84"/>
      <c r="E51" s="84"/>
      <c r="F51" s="12"/>
      <c r="G51" s="12"/>
    </row>
    <row r="52" spans="1:7" s="10" customFormat="1" ht="31.5" hidden="1">
      <c r="A52" s="64" t="s">
        <v>306</v>
      </c>
      <c r="B52" s="17"/>
      <c r="C52" s="84"/>
      <c r="D52" s="84"/>
      <c r="E52" s="84"/>
      <c r="F52" s="12"/>
      <c r="G52" s="12"/>
    </row>
    <row r="53" spans="1:7" s="10" customFormat="1" ht="15.75" hidden="1">
      <c r="A53" s="64"/>
      <c r="B53" s="17"/>
      <c r="C53" s="84"/>
      <c r="D53" s="84"/>
      <c r="E53" s="84"/>
      <c r="F53" s="12"/>
      <c r="G53" s="12"/>
    </row>
    <row r="54" spans="1:7" s="10" customFormat="1" ht="47.25">
      <c r="A54" s="64" t="s">
        <v>305</v>
      </c>
      <c r="B54" s="17"/>
      <c r="C54" s="84"/>
      <c r="D54" s="84"/>
      <c r="E54" s="84"/>
      <c r="F54" s="12"/>
      <c r="G54" s="12"/>
    </row>
    <row r="55" spans="1:7" s="10" customFormat="1" ht="15.75">
      <c r="A55" s="89" t="s">
        <v>517</v>
      </c>
      <c r="B55" s="17">
        <v>2</v>
      </c>
      <c r="C55" s="84"/>
      <c r="D55" s="84">
        <v>5800</v>
      </c>
      <c r="E55" s="84">
        <v>0</v>
      </c>
      <c r="F55" s="12"/>
      <c r="G55" s="12"/>
    </row>
    <row r="56" spans="1:7" s="10" customFormat="1" ht="15.75" hidden="1">
      <c r="A56" s="89"/>
      <c r="B56" s="17"/>
      <c r="C56" s="84"/>
      <c r="D56" s="84"/>
      <c r="E56" s="84"/>
      <c r="F56" s="12"/>
      <c r="G56" s="12"/>
    </row>
    <row r="57" spans="1:7" s="10" customFormat="1" ht="15.75" hidden="1">
      <c r="A57" s="89"/>
      <c r="B57" s="17"/>
      <c r="C57" s="84"/>
      <c r="D57" s="84"/>
      <c r="E57" s="84"/>
      <c r="F57" s="12"/>
      <c r="G57" s="12"/>
    </row>
    <row r="58" spans="1:7" s="10" customFormat="1" ht="15.75" hidden="1">
      <c r="A58" s="89" t="s">
        <v>518</v>
      </c>
      <c r="B58" s="17">
        <v>2</v>
      </c>
      <c r="C58" s="84"/>
      <c r="D58" s="84"/>
      <c r="E58" s="84"/>
      <c r="F58" s="12"/>
      <c r="G58" s="12"/>
    </row>
    <row r="59" spans="1:7" s="10" customFormat="1" ht="15.75">
      <c r="A59" s="111" t="s">
        <v>488</v>
      </c>
      <c r="B59" s="102"/>
      <c r="C59" s="84">
        <f>SUM(C55:C58)</f>
        <v>0</v>
      </c>
      <c r="D59" s="84">
        <f>SUM(D55:D58)</f>
        <v>5800</v>
      </c>
      <c r="E59" s="84">
        <f>SUM(E55:E58)</f>
        <v>0</v>
      </c>
      <c r="F59" s="12"/>
      <c r="G59" s="12"/>
    </row>
    <row r="60" spans="1:7" s="10" customFormat="1" ht="15.75" hidden="1">
      <c r="A60" s="89" t="s">
        <v>167</v>
      </c>
      <c r="B60" s="102">
        <v>2</v>
      </c>
      <c r="C60" s="84"/>
      <c r="D60" s="84"/>
      <c r="E60" s="84"/>
      <c r="F60" s="12"/>
      <c r="G60" s="12"/>
    </row>
    <row r="61" spans="1:7" s="10" customFormat="1" ht="15.75" hidden="1">
      <c r="A61" s="89" t="s">
        <v>308</v>
      </c>
      <c r="B61" s="102">
        <v>2</v>
      </c>
      <c r="C61" s="84"/>
      <c r="D61" s="84"/>
      <c r="E61" s="84"/>
      <c r="F61" s="12"/>
      <c r="G61" s="12"/>
    </row>
    <row r="62" spans="1:7" s="10" customFormat="1" ht="15.75" hidden="1">
      <c r="A62" s="89" t="s">
        <v>168</v>
      </c>
      <c r="B62" s="102">
        <v>2</v>
      </c>
      <c r="C62" s="84"/>
      <c r="D62" s="84"/>
      <c r="E62" s="84"/>
      <c r="F62" s="12"/>
      <c r="G62" s="12"/>
    </row>
    <row r="63" spans="1:7" s="10" customFormat="1" ht="15.75" hidden="1">
      <c r="A63" s="111" t="s">
        <v>170</v>
      </c>
      <c r="B63" s="102"/>
      <c r="C63" s="84">
        <f>SUM(C60:C62)</f>
        <v>0</v>
      </c>
      <c r="D63" s="84">
        <f>SUM(D60:D62)</f>
        <v>0</v>
      </c>
      <c r="E63" s="84">
        <f>SUM(E60:E62)</f>
        <v>0</v>
      </c>
      <c r="F63" s="12"/>
      <c r="G63" s="12"/>
    </row>
    <row r="64" spans="1:7" s="10" customFormat="1" ht="15.75">
      <c r="A64" s="89" t="s">
        <v>531</v>
      </c>
      <c r="B64" s="102">
        <v>2</v>
      </c>
      <c r="C64" s="84">
        <v>1617138</v>
      </c>
      <c r="D64" s="84">
        <v>4332258</v>
      </c>
      <c r="E64" s="84">
        <v>4332258</v>
      </c>
      <c r="F64" s="12"/>
      <c r="G64" s="12"/>
    </row>
    <row r="65" spans="1:7" s="10" customFormat="1" ht="15.75" hidden="1">
      <c r="A65" s="89"/>
      <c r="B65" s="102"/>
      <c r="C65" s="84"/>
      <c r="D65" s="84"/>
      <c r="E65" s="84"/>
      <c r="F65" s="12"/>
      <c r="G65" s="12"/>
    </row>
    <row r="66" spans="1:7" s="10" customFormat="1" ht="15.75" hidden="1">
      <c r="A66" s="89"/>
      <c r="B66" s="102"/>
      <c r="C66" s="84"/>
      <c r="D66" s="84"/>
      <c r="E66" s="84"/>
      <c r="F66" s="12"/>
      <c r="G66" s="12"/>
    </row>
    <row r="67" spans="1:7" s="10" customFormat="1" ht="15.75" hidden="1">
      <c r="A67" s="89"/>
      <c r="B67" s="102"/>
      <c r="C67" s="84"/>
      <c r="D67" s="84"/>
      <c r="E67" s="84"/>
      <c r="F67" s="12"/>
      <c r="G67" s="12"/>
    </row>
    <row r="68" spans="1:7" s="10" customFormat="1" ht="15.75">
      <c r="A68" s="111" t="s">
        <v>171</v>
      </c>
      <c r="B68" s="102"/>
      <c r="C68" s="84">
        <f>SUM(C64:C67)</f>
        <v>1617138</v>
      </c>
      <c r="D68" s="84">
        <f>SUM(D64:D67)</f>
        <v>4332258</v>
      </c>
      <c r="E68" s="84">
        <f>SUM(E64:E67)</f>
        <v>4332258</v>
      </c>
      <c r="F68" s="12"/>
      <c r="G68" s="12"/>
    </row>
    <row r="69" spans="1:7" s="10" customFormat="1" ht="15.75" hidden="1">
      <c r="A69" s="89" t="s">
        <v>142</v>
      </c>
      <c r="B69" s="17">
        <v>2</v>
      </c>
      <c r="C69" s="84"/>
      <c r="D69" s="84"/>
      <c r="E69" s="84"/>
      <c r="F69" s="12"/>
      <c r="G69" s="12"/>
    </row>
    <row r="70" spans="1:7" s="10" customFormat="1" ht="15.75" hidden="1">
      <c r="A70" s="89" t="s">
        <v>465</v>
      </c>
      <c r="B70" s="104">
        <v>2</v>
      </c>
      <c r="C70" s="84"/>
      <c r="D70" s="84"/>
      <c r="E70" s="84"/>
      <c r="F70" s="12"/>
      <c r="G70" s="12"/>
    </row>
    <row r="71" spans="1:7" s="10" customFormat="1" ht="15.75" hidden="1">
      <c r="A71" s="89" t="s">
        <v>474</v>
      </c>
      <c r="B71" s="104">
        <v>2</v>
      </c>
      <c r="C71" s="84"/>
      <c r="D71" s="84"/>
      <c r="E71" s="84"/>
      <c r="F71" s="12"/>
      <c r="G71" s="12"/>
    </row>
    <row r="72" spans="1:7" s="10" customFormat="1" ht="15.75" hidden="1">
      <c r="A72" s="89" t="s">
        <v>466</v>
      </c>
      <c r="B72" s="104">
        <v>2</v>
      </c>
      <c r="C72" s="84"/>
      <c r="D72" s="84"/>
      <c r="E72" s="84"/>
      <c r="F72" s="12"/>
      <c r="G72" s="12"/>
    </row>
    <row r="73" spans="1:7" s="10" customFormat="1" ht="15.75" hidden="1">
      <c r="A73" s="89" t="s">
        <v>475</v>
      </c>
      <c r="B73" s="104">
        <v>2</v>
      </c>
      <c r="C73" s="84"/>
      <c r="D73" s="84"/>
      <c r="E73" s="84"/>
      <c r="F73" s="12"/>
      <c r="G73" s="12"/>
    </row>
    <row r="74" spans="1:7" s="10" customFormat="1" ht="15.75" hidden="1">
      <c r="A74" s="89" t="s">
        <v>467</v>
      </c>
      <c r="B74" s="104">
        <v>2</v>
      </c>
      <c r="C74" s="84"/>
      <c r="D74" s="84"/>
      <c r="E74" s="84"/>
      <c r="F74" s="12"/>
      <c r="G74" s="12"/>
    </row>
    <row r="75" spans="1:7" s="10" customFormat="1" ht="15.75" hidden="1">
      <c r="A75" s="89" t="s">
        <v>476</v>
      </c>
      <c r="B75" s="104">
        <v>2</v>
      </c>
      <c r="C75" s="84"/>
      <c r="D75" s="84"/>
      <c r="E75" s="84"/>
      <c r="F75" s="12"/>
      <c r="G75" s="12"/>
    </row>
    <row r="76" spans="1:7" s="10" customFormat="1" ht="15.75" hidden="1">
      <c r="A76" s="89" t="s">
        <v>131</v>
      </c>
      <c r="B76" s="17"/>
      <c r="C76" s="84"/>
      <c r="D76" s="84"/>
      <c r="E76" s="84"/>
      <c r="F76" s="12"/>
      <c r="G76" s="12"/>
    </row>
    <row r="77" spans="1:7" s="10" customFormat="1" ht="15.75" hidden="1">
      <c r="A77" s="89" t="s">
        <v>131</v>
      </c>
      <c r="B77" s="17"/>
      <c r="C77" s="84"/>
      <c r="D77" s="84"/>
      <c r="E77" s="84"/>
      <c r="F77" s="12"/>
      <c r="G77" s="12"/>
    </row>
    <row r="78" spans="1:7" s="10" customFormat="1" ht="15.75" hidden="1">
      <c r="A78" s="111" t="s">
        <v>172</v>
      </c>
      <c r="B78" s="17"/>
      <c r="C78" s="84">
        <f>SUM(C69:C77)</f>
        <v>0</v>
      </c>
      <c r="D78" s="84">
        <f>SUM(D69:D77)</f>
        <v>0</v>
      </c>
      <c r="E78" s="84">
        <f>SUM(E69:E77)</f>
        <v>0</v>
      </c>
      <c r="F78" s="12"/>
      <c r="G78" s="12"/>
    </row>
    <row r="79" spans="1:7" s="10" customFormat="1" ht="15.75" hidden="1">
      <c r="A79" s="89" t="s">
        <v>477</v>
      </c>
      <c r="B79" s="104">
        <v>2</v>
      </c>
      <c r="C79" s="84"/>
      <c r="D79" s="84"/>
      <c r="E79" s="84"/>
      <c r="F79" s="12"/>
      <c r="G79" s="12"/>
    </row>
    <row r="80" spans="1:7" s="10" customFormat="1" ht="15.75" hidden="1">
      <c r="A80" s="89" t="s">
        <v>478</v>
      </c>
      <c r="B80" s="104">
        <v>2</v>
      </c>
      <c r="C80" s="84"/>
      <c r="D80" s="84"/>
      <c r="E80" s="84"/>
      <c r="F80" s="12"/>
      <c r="G80" s="12"/>
    </row>
    <row r="81" spans="1:7" s="10" customFormat="1" ht="15.75" hidden="1">
      <c r="A81" s="89" t="s">
        <v>479</v>
      </c>
      <c r="B81" s="104">
        <v>2</v>
      </c>
      <c r="C81" s="84"/>
      <c r="D81" s="84"/>
      <c r="E81" s="84"/>
      <c r="F81" s="12"/>
      <c r="G81" s="12"/>
    </row>
    <row r="82" spans="1:7" s="10" customFormat="1" ht="15.75" hidden="1">
      <c r="A82" s="89" t="s">
        <v>480</v>
      </c>
      <c r="B82" s="104">
        <v>2</v>
      </c>
      <c r="C82" s="84"/>
      <c r="D82" s="84"/>
      <c r="E82" s="84"/>
      <c r="F82" s="12"/>
      <c r="G82" s="12"/>
    </row>
    <row r="83" spans="1:7" s="10" customFormat="1" ht="15.75" hidden="1">
      <c r="A83" s="89" t="s">
        <v>481</v>
      </c>
      <c r="B83" s="104">
        <v>2</v>
      </c>
      <c r="C83" s="84"/>
      <c r="D83" s="84"/>
      <c r="E83" s="84"/>
      <c r="F83" s="12"/>
      <c r="G83" s="12"/>
    </row>
    <row r="84" spans="1:7" s="10" customFormat="1" ht="15.75" hidden="1">
      <c r="A84" s="89" t="s">
        <v>482</v>
      </c>
      <c r="B84" s="104">
        <v>2</v>
      </c>
      <c r="C84" s="84"/>
      <c r="D84" s="84"/>
      <c r="E84" s="84"/>
      <c r="F84" s="12"/>
      <c r="G84" s="12"/>
    </row>
    <row r="85" spans="1:7" s="10" customFormat="1" ht="15.75" hidden="1">
      <c r="A85" s="89" t="s">
        <v>483</v>
      </c>
      <c r="B85" s="17">
        <v>2</v>
      </c>
      <c r="C85" s="84"/>
      <c r="D85" s="84"/>
      <c r="E85" s="84"/>
      <c r="F85" s="12"/>
      <c r="G85" s="12"/>
    </row>
    <row r="86" spans="1:7" s="10" customFormat="1" ht="15.75" hidden="1">
      <c r="A86" s="89" t="s">
        <v>484</v>
      </c>
      <c r="B86" s="17">
        <v>2</v>
      </c>
      <c r="C86" s="84"/>
      <c r="D86" s="84"/>
      <c r="E86" s="84"/>
      <c r="F86" s="12"/>
      <c r="G86" s="12"/>
    </row>
    <row r="87" spans="1:7" s="10" customFormat="1" ht="15.75" hidden="1">
      <c r="A87" s="89" t="s">
        <v>131</v>
      </c>
      <c r="B87" s="17"/>
      <c r="C87" s="84"/>
      <c r="D87" s="84"/>
      <c r="E87" s="84"/>
      <c r="F87" s="12"/>
      <c r="G87" s="12"/>
    </row>
    <row r="88" spans="1:7" s="10" customFormat="1" ht="15.75">
      <c r="A88" s="89" t="s">
        <v>723</v>
      </c>
      <c r="B88" s="17">
        <v>2</v>
      </c>
      <c r="C88" s="84"/>
      <c r="D88" s="84"/>
      <c r="E88" s="84">
        <v>11600</v>
      </c>
      <c r="F88" s="12"/>
      <c r="G88" s="12"/>
    </row>
    <row r="89" spans="1:7" s="10" customFormat="1" ht="15.75">
      <c r="A89" s="111" t="s">
        <v>724</v>
      </c>
      <c r="B89" s="17"/>
      <c r="C89" s="84">
        <f>SUM(C79:C88)</f>
        <v>0</v>
      </c>
      <c r="D89" s="84">
        <f>SUM(D79:D88)</f>
        <v>0</v>
      </c>
      <c r="E89" s="84">
        <f>SUM(E79:E88)</f>
        <v>11600</v>
      </c>
      <c r="F89" s="12"/>
      <c r="G89" s="12"/>
    </row>
    <row r="90" spans="1:7" s="10" customFormat="1" ht="15.75">
      <c r="A90" s="64"/>
      <c r="B90" s="17"/>
      <c r="C90" s="84"/>
      <c r="D90" s="84"/>
      <c r="E90" s="84"/>
      <c r="F90" s="12"/>
      <c r="G90" s="12"/>
    </row>
    <row r="91" spans="1:7" s="10" customFormat="1" ht="15.75">
      <c r="A91" s="64"/>
      <c r="B91" s="17"/>
      <c r="C91" s="84"/>
      <c r="D91" s="84"/>
      <c r="E91" s="84"/>
      <c r="F91" s="12"/>
      <c r="G91" s="12"/>
    </row>
    <row r="92" spans="1:7" s="10" customFormat="1" ht="31.5">
      <c r="A92" s="112" t="s">
        <v>309</v>
      </c>
      <c r="B92" s="17"/>
      <c r="C92" s="84">
        <f>C59+C63+C68+C78+C89</f>
        <v>1617138</v>
      </c>
      <c r="D92" s="84">
        <f>D59+D63+D68+D78+D89</f>
        <v>4338058</v>
      </c>
      <c r="E92" s="84">
        <f>E59+E63+E68+E78+E89</f>
        <v>4343858</v>
      </c>
      <c r="F92" s="12"/>
      <c r="G92" s="12"/>
    </row>
    <row r="93" spans="1:7" s="10" customFormat="1" ht="31.5">
      <c r="A93" s="43" t="s">
        <v>280</v>
      </c>
      <c r="B93" s="104"/>
      <c r="C93" s="86">
        <f>SUM(C94:C94:C96)</f>
        <v>11319610</v>
      </c>
      <c r="D93" s="86">
        <f>SUM(D94:D94:D96)</f>
        <v>14311270</v>
      </c>
      <c r="E93" s="86">
        <f>SUM(E94:E94:E96)</f>
        <v>14317070</v>
      </c>
      <c r="F93" s="12"/>
      <c r="G93" s="12"/>
    </row>
    <row r="94" spans="1:7" s="10" customFormat="1" ht="15.75">
      <c r="A94" s="89" t="s">
        <v>407</v>
      </c>
      <c r="B94" s="102">
        <v>1</v>
      </c>
      <c r="C94" s="84">
        <f>SUMIF($B$6:$B$93,"1",C$6:C$93)</f>
        <v>0</v>
      </c>
      <c r="D94" s="84">
        <f>SUMIF($B$6:$B$93,"1",D$6:D$93)</f>
        <v>0</v>
      </c>
      <c r="E94" s="84">
        <f>SUMIF($B$6:$B$93,"1",E$6:E$93)</f>
        <v>0</v>
      </c>
      <c r="F94" s="12"/>
      <c r="G94" s="12"/>
    </row>
    <row r="95" spans="1:7" s="10" customFormat="1" ht="15.75">
      <c r="A95" s="89" t="s">
        <v>245</v>
      </c>
      <c r="B95" s="102">
        <v>2</v>
      </c>
      <c r="C95" s="84">
        <f>SUMIF($B$6:$B$93,"2",C$6:C$93)</f>
        <v>11319610</v>
      </c>
      <c r="D95" s="84">
        <f>SUMIF($B$6:$B$93,"2",D$6:D$93)</f>
        <v>14311270</v>
      </c>
      <c r="E95" s="84">
        <f>SUMIF($B$6:$B$93,"2",E$6:E$93)</f>
        <v>14317070</v>
      </c>
      <c r="F95" s="12"/>
      <c r="G95" s="12"/>
    </row>
    <row r="96" spans="1:7" s="10" customFormat="1" ht="15.75">
      <c r="A96" s="89" t="s">
        <v>137</v>
      </c>
      <c r="B96" s="102">
        <v>3</v>
      </c>
      <c r="C96" s="84">
        <f>SUMIF($B$6:$B$93,"3",C$6:C$93)</f>
        <v>0</v>
      </c>
      <c r="D96" s="84">
        <f>SUMIF($B$6:$B$93,"3",D$6:D$93)</f>
        <v>0</v>
      </c>
      <c r="E96" s="84">
        <f>SUMIF($B$6:$B$93,"3",E$6:E$93)</f>
        <v>0</v>
      </c>
      <c r="F96" s="12"/>
      <c r="G96" s="12"/>
    </row>
    <row r="97" spans="1:7" s="10" customFormat="1" ht="31.5">
      <c r="A97" s="68" t="s">
        <v>310</v>
      </c>
      <c r="B97" s="17"/>
      <c r="C97" s="86"/>
      <c r="D97" s="86"/>
      <c r="E97" s="86"/>
      <c r="F97" s="12"/>
      <c r="G97" s="12"/>
    </row>
    <row r="98" spans="1:7" s="10" customFormat="1" ht="15.75" hidden="1">
      <c r="A98" s="89" t="s">
        <v>169</v>
      </c>
      <c r="B98" s="17">
        <v>2</v>
      </c>
      <c r="C98" s="84"/>
      <c r="D98" s="84"/>
      <c r="E98" s="84"/>
      <c r="F98" s="12"/>
      <c r="G98" s="12"/>
    </row>
    <row r="99" spans="1:7" s="10" customFormat="1" ht="15.75" hidden="1">
      <c r="A99" s="89" t="s">
        <v>312</v>
      </c>
      <c r="B99" s="17">
        <v>2</v>
      </c>
      <c r="C99" s="84"/>
      <c r="D99" s="84"/>
      <c r="E99" s="84"/>
      <c r="F99" s="12"/>
      <c r="G99" s="12"/>
    </row>
    <row r="100" spans="1:7" s="10" customFormat="1" ht="31.5" hidden="1">
      <c r="A100" s="89" t="s">
        <v>313</v>
      </c>
      <c r="B100" s="17">
        <v>2</v>
      </c>
      <c r="C100" s="84"/>
      <c r="D100" s="84"/>
      <c r="E100" s="84"/>
      <c r="F100" s="12"/>
      <c r="G100" s="12"/>
    </row>
    <row r="101" spans="1:7" s="10" customFormat="1" ht="31.5" hidden="1">
      <c r="A101" s="89" t="s">
        <v>314</v>
      </c>
      <c r="B101" s="17">
        <v>2</v>
      </c>
      <c r="C101" s="84"/>
      <c r="D101" s="84"/>
      <c r="E101" s="84"/>
      <c r="F101" s="12"/>
      <c r="G101" s="12"/>
    </row>
    <row r="102" spans="1:7" s="10" customFormat="1" ht="31.5" hidden="1">
      <c r="A102" s="89" t="s">
        <v>315</v>
      </c>
      <c r="B102" s="17">
        <v>2</v>
      </c>
      <c r="C102" s="84"/>
      <c r="D102" s="84"/>
      <c r="E102" s="84"/>
      <c r="F102" s="12"/>
      <c r="G102" s="12"/>
    </row>
    <row r="103" spans="1:7" s="10" customFormat="1" ht="31.5" hidden="1">
      <c r="A103" s="89" t="s">
        <v>316</v>
      </c>
      <c r="B103" s="17">
        <v>2</v>
      </c>
      <c r="C103" s="84"/>
      <c r="D103" s="84"/>
      <c r="E103" s="84"/>
      <c r="F103" s="12"/>
      <c r="G103" s="12"/>
    </row>
    <row r="104" spans="1:7" s="10" customFormat="1" ht="15.75" hidden="1">
      <c r="A104" s="111" t="s">
        <v>317</v>
      </c>
      <c r="B104" s="17"/>
      <c r="C104" s="84">
        <f>SUM(C98:C103)</f>
        <v>0</v>
      </c>
      <c r="D104" s="84">
        <f>SUM(D98:D103)</f>
        <v>0</v>
      </c>
      <c r="E104" s="84">
        <f>SUM(E98:E103)</f>
        <v>0</v>
      </c>
      <c r="F104" s="12"/>
      <c r="G104" s="12"/>
    </row>
    <row r="105" spans="1:7" s="10" customFormat="1" ht="15.75" hidden="1">
      <c r="A105" s="89"/>
      <c r="B105" s="17"/>
      <c r="C105" s="84"/>
      <c r="D105" s="84"/>
      <c r="E105" s="84"/>
      <c r="F105" s="12"/>
      <c r="G105" s="12"/>
    </row>
    <row r="106" spans="1:7" s="10" customFormat="1" ht="15.75" hidden="1">
      <c r="A106" s="89"/>
      <c r="B106" s="17"/>
      <c r="C106" s="84"/>
      <c r="D106" s="84"/>
      <c r="E106" s="84"/>
      <c r="F106" s="12"/>
      <c r="G106" s="12"/>
    </row>
    <row r="107" spans="1:7" s="10" customFormat="1" ht="15.75" hidden="1">
      <c r="A107" s="111" t="s">
        <v>318</v>
      </c>
      <c r="B107" s="17"/>
      <c r="C107" s="84">
        <f>SUM(C105:C106)</f>
        <v>0</v>
      </c>
      <c r="D107" s="84">
        <f>SUM(D105:D106)</f>
        <v>0</v>
      </c>
      <c r="E107" s="84">
        <f>SUM(E105:E106)</f>
        <v>0</v>
      </c>
      <c r="F107" s="12"/>
      <c r="G107" s="12"/>
    </row>
    <row r="108" spans="1:7" s="10" customFormat="1" ht="15.75" hidden="1">
      <c r="A108" s="112" t="s">
        <v>319</v>
      </c>
      <c r="B108" s="17"/>
      <c r="C108" s="84">
        <f>C104+C107</f>
        <v>0</v>
      </c>
      <c r="D108" s="84">
        <f>D104+D107</f>
        <v>0</v>
      </c>
      <c r="E108" s="84">
        <f>E104+E107</f>
        <v>0</v>
      </c>
      <c r="F108" s="12"/>
      <c r="G108" s="12"/>
    </row>
    <row r="109" spans="1:7" s="10" customFormat="1" ht="15.75" hidden="1">
      <c r="A109" s="64"/>
      <c r="B109" s="17"/>
      <c r="C109" s="84"/>
      <c r="D109" s="84"/>
      <c r="E109" s="84"/>
      <c r="F109" s="12"/>
      <c r="G109" s="12"/>
    </row>
    <row r="110" spans="1:7" s="10" customFormat="1" ht="31.5" hidden="1">
      <c r="A110" s="64" t="s">
        <v>320</v>
      </c>
      <c r="B110" s="17"/>
      <c r="C110" s="84"/>
      <c r="D110" s="84"/>
      <c r="E110" s="84"/>
      <c r="F110" s="12"/>
      <c r="G110" s="12"/>
    </row>
    <row r="111" spans="1:7" s="10" customFormat="1" ht="15.75" hidden="1">
      <c r="A111" s="64"/>
      <c r="B111" s="17"/>
      <c r="C111" s="84"/>
      <c r="D111" s="84"/>
      <c r="E111" s="84"/>
      <c r="F111" s="12"/>
      <c r="G111" s="12"/>
    </row>
    <row r="112" spans="1:7" s="10" customFormat="1" ht="31.5" hidden="1">
      <c r="A112" s="64" t="s">
        <v>321</v>
      </c>
      <c r="B112" s="17"/>
      <c r="C112" s="84"/>
      <c r="D112" s="84"/>
      <c r="E112" s="84"/>
      <c r="F112" s="12"/>
      <c r="G112" s="12"/>
    </row>
    <row r="113" spans="1:7" s="10" customFormat="1" ht="15.75" hidden="1">
      <c r="A113" s="64"/>
      <c r="B113" s="17"/>
      <c r="C113" s="84"/>
      <c r="D113" s="84"/>
      <c r="E113" s="84"/>
      <c r="F113" s="12"/>
      <c r="G113" s="12"/>
    </row>
    <row r="114" spans="1:7" s="10" customFormat="1" ht="31.5" hidden="1">
      <c r="A114" s="64" t="s">
        <v>322</v>
      </c>
      <c r="B114" s="17"/>
      <c r="C114" s="84"/>
      <c r="D114" s="84"/>
      <c r="E114" s="84"/>
      <c r="F114" s="12"/>
      <c r="G114" s="12"/>
    </row>
    <row r="115" spans="1:7" s="10" customFormat="1" ht="31.5">
      <c r="A115" s="89" t="s">
        <v>499</v>
      </c>
      <c r="B115" s="17">
        <v>2</v>
      </c>
      <c r="C115" s="84">
        <v>1500000</v>
      </c>
      <c r="D115" s="84">
        <v>1500000</v>
      </c>
      <c r="E115" s="84">
        <v>0</v>
      </c>
      <c r="F115" s="12"/>
      <c r="G115" s="12"/>
    </row>
    <row r="116" spans="1:7" s="10" customFormat="1" ht="15.75">
      <c r="A116" s="111" t="s">
        <v>500</v>
      </c>
      <c r="B116" s="17"/>
      <c r="C116" s="84">
        <f>SUM(C114:C115)</f>
        <v>1500000</v>
      </c>
      <c r="D116" s="84">
        <f>SUM(D114:D115)</f>
        <v>1500000</v>
      </c>
      <c r="E116" s="84">
        <f>SUM(E114:E115)</f>
        <v>0</v>
      </c>
      <c r="F116" s="12"/>
      <c r="G116" s="12"/>
    </row>
    <row r="117" spans="1:7" s="10" customFormat="1" ht="15.75" hidden="1">
      <c r="A117" s="64"/>
      <c r="B117" s="17"/>
      <c r="C117" s="84"/>
      <c r="D117" s="84"/>
      <c r="E117" s="84"/>
      <c r="F117" s="12"/>
      <c r="G117" s="12"/>
    </row>
    <row r="118" spans="1:7" s="10" customFormat="1" ht="31.5" hidden="1">
      <c r="A118" s="111" t="s">
        <v>524</v>
      </c>
      <c r="B118" s="17"/>
      <c r="C118" s="84">
        <f>SUM(C117)</f>
        <v>0</v>
      </c>
      <c r="D118" s="84">
        <f>SUM(D117)</f>
        <v>0</v>
      </c>
      <c r="E118" s="84">
        <f>SUM(E117)</f>
        <v>0</v>
      </c>
      <c r="F118" s="12"/>
      <c r="G118" s="12"/>
    </row>
    <row r="119" spans="1:7" s="10" customFormat="1" ht="15.75" hidden="1">
      <c r="A119" s="111"/>
      <c r="B119" s="17"/>
      <c r="C119" s="84"/>
      <c r="D119" s="84"/>
      <c r="E119" s="84"/>
      <c r="F119" s="12"/>
      <c r="G119" s="12"/>
    </row>
    <row r="120" spans="1:7" s="10" customFormat="1" ht="15.75" hidden="1">
      <c r="A120" s="89"/>
      <c r="B120" s="17"/>
      <c r="C120" s="84"/>
      <c r="D120" s="84"/>
      <c r="E120" s="84"/>
      <c r="F120" s="12"/>
      <c r="G120" s="12"/>
    </row>
    <row r="121" spans="1:7" s="10" customFormat="1" ht="15.75" hidden="1">
      <c r="A121" s="111" t="s">
        <v>171</v>
      </c>
      <c r="B121" s="17"/>
      <c r="C121" s="84">
        <f>SUM(C119:C120)</f>
        <v>0</v>
      </c>
      <c r="D121" s="84">
        <f>SUM(D119:D120)</f>
        <v>0</v>
      </c>
      <c r="E121" s="84">
        <f>SUM(E119:E120)</f>
        <v>0</v>
      </c>
      <c r="F121" s="12"/>
      <c r="G121" s="12"/>
    </row>
    <row r="122" spans="1:7" s="10" customFormat="1" ht="15.75" hidden="1">
      <c r="A122" s="111"/>
      <c r="B122" s="17"/>
      <c r="C122" s="84"/>
      <c r="D122" s="84"/>
      <c r="E122" s="84"/>
      <c r="F122" s="12"/>
      <c r="G122" s="12"/>
    </row>
    <row r="123" spans="1:7" s="10" customFormat="1" ht="15.75" hidden="1">
      <c r="A123" s="126"/>
      <c r="B123" s="17"/>
      <c r="C123" s="84"/>
      <c r="D123" s="84"/>
      <c r="E123" s="84"/>
      <c r="F123" s="12"/>
      <c r="G123" s="12"/>
    </row>
    <row r="124" spans="1:7" s="10" customFormat="1" ht="31.5">
      <c r="A124" s="126" t="s">
        <v>726</v>
      </c>
      <c r="B124" s="17">
        <v>2</v>
      </c>
      <c r="C124" s="84"/>
      <c r="D124" s="84"/>
      <c r="E124" s="84">
        <v>1500000</v>
      </c>
      <c r="F124" s="12"/>
      <c r="G124" s="12"/>
    </row>
    <row r="125" spans="1:7" s="10" customFormat="1" ht="31.5">
      <c r="A125" s="111" t="s">
        <v>725</v>
      </c>
      <c r="B125" s="17"/>
      <c r="C125" s="84">
        <f>SUM(C123:C124)</f>
        <v>0</v>
      </c>
      <c r="D125" s="84">
        <f>SUM(D123:D124)</f>
        <v>0</v>
      </c>
      <c r="E125" s="84">
        <f>SUM(E123:E124)</f>
        <v>1500000</v>
      </c>
      <c r="F125" s="12"/>
      <c r="G125" s="12"/>
    </row>
    <row r="126" spans="1:7" s="10" customFormat="1" ht="31.5">
      <c r="A126" s="64" t="s">
        <v>323</v>
      </c>
      <c r="B126" s="17"/>
      <c r="C126" s="84">
        <f>C116+C125+C118+C121</f>
        <v>1500000</v>
      </c>
      <c r="D126" s="84">
        <f>D116+D125+D118+D121</f>
        <v>1500000</v>
      </c>
      <c r="E126" s="84">
        <f>E116+E118+E121</f>
        <v>0</v>
      </c>
      <c r="F126" s="12"/>
      <c r="G126" s="12"/>
    </row>
    <row r="127" spans="1:7" s="10" customFormat="1" ht="31.5">
      <c r="A127" s="43" t="s">
        <v>310</v>
      </c>
      <c r="B127" s="104"/>
      <c r="C127" s="86">
        <f>SUM(C128:C128:C130)</f>
        <v>1500000</v>
      </c>
      <c r="D127" s="86">
        <f>SUM(D128:D128:D130)</f>
        <v>1500000</v>
      </c>
      <c r="E127" s="86">
        <f>SUM(E128:E128:E130)</f>
        <v>1500000</v>
      </c>
      <c r="F127" s="12"/>
      <c r="G127" s="12"/>
    </row>
    <row r="128" spans="1:7" s="10" customFormat="1" ht="15.75">
      <c r="A128" s="89" t="s">
        <v>407</v>
      </c>
      <c r="B128" s="102">
        <v>1</v>
      </c>
      <c r="C128" s="84">
        <f>SUMIF($B$97:$B$127,"1",C$97:C$127)</f>
        <v>0</v>
      </c>
      <c r="D128" s="84">
        <f>SUMIF($B$97:$B$127,"1",D$97:D$127)</f>
        <v>0</v>
      </c>
      <c r="E128" s="84">
        <f>SUMIF($B$97:$B$127,"1",E$97:E$127)</f>
        <v>0</v>
      </c>
      <c r="F128" s="12"/>
      <c r="G128" s="12"/>
    </row>
    <row r="129" spans="1:7" s="10" customFormat="1" ht="15.75">
      <c r="A129" s="89" t="s">
        <v>245</v>
      </c>
      <c r="B129" s="102">
        <v>2</v>
      </c>
      <c r="C129" s="84">
        <f>SUMIF($B$97:$B$127,"2",C$97:C$127)</f>
        <v>1500000</v>
      </c>
      <c r="D129" s="84">
        <f>SUMIF($B$97:$B$127,"2",D$97:D$127)</f>
        <v>1500000</v>
      </c>
      <c r="E129" s="84">
        <f>SUMIF($B$97:$B$127,"2",E$97:E$127)</f>
        <v>1500000</v>
      </c>
      <c r="F129" s="12"/>
      <c r="G129" s="12"/>
    </row>
    <row r="130" spans="1:7" s="10" customFormat="1" ht="15.75">
      <c r="A130" s="89" t="s">
        <v>137</v>
      </c>
      <c r="B130" s="102">
        <v>3</v>
      </c>
      <c r="C130" s="84">
        <f>SUMIF($B$97:$B$127,"3",C$97:C$127)</f>
        <v>0</v>
      </c>
      <c r="D130" s="84">
        <f>SUMIF($B$97:$B$127,"3",D$97:D$127)</f>
        <v>0</v>
      </c>
      <c r="E130" s="84">
        <f>SUMIF($B$97:$B$127,"3",E$97:E$127)</f>
        <v>0</v>
      </c>
      <c r="F130" s="12"/>
      <c r="G130" s="12"/>
    </row>
    <row r="131" spans="1:7" s="10" customFormat="1" ht="15.75">
      <c r="A131" s="68" t="s">
        <v>325</v>
      </c>
      <c r="B131" s="17"/>
      <c r="C131" s="86"/>
      <c r="D131" s="86"/>
      <c r="E131" s="86"/>
      <c r="F131" s="12"/>
      <c r="G131" s="12"/>
    </row>
    <row r="132" spans="1:7" s="10" customFormat="1" ht="31.5" hidden="1">
      <c r="A132" s="89" t="s">
        <v>327</v>
      </c>
      <c r="B132" s="17">
        <v>2</v>
      </c>
      <c r="C132" s="84"/>
      <c r="D132" s="84"/>
      <c r="E132" s="84"/>
      <c r="F132" s="12"/>
      <c r="G132" s="12"/>
    </row>
    <row r="133" spans="1:7" s="10" customFormat="1" ht="15.75" hidden="1">
      <c r="A133" s="112" t="s">
        <v>326</v>
      </c>
      <c r="B133" s="17"/>
      <c r="C133" s="84">
        <f>SUM(C132)</f>
        <v>0</v>
      </c>
      <c r="D133" s="84">
        <f>SUM(D132)</f>
        <v>0</v>
      </c>
      <c r="E133" s="84">
        <f>SUM(E132)</f>
        <v>0</v>
      </c>
      <c r="F133" s="12"/>
      <c r="G133" s="12"/>
    </row>
    <row r="134" spans="1:7" s="10" customFormat="1" ht="15.75" hidden="1">
      <c r="A134" s="89" t="s">
        <v>129</v>
      </c>
      <c r="B134" s="17">
        <v>3</v>
      </c>
      <c r="C134" s="84"/>
      <c r="D134" s="84"/>
      <c r="E134" s="84"/>
      <c r="F134" s="12"/>
      <c r="G134" s="12"/>
    </row>
    <row r="135" spans="1:7" s="10" customFormat="1" ht="15.75">
      <c r="A135" s="89" t="s">
        <v>128</v>
      </c>
      <c r="B135" s="17">
        <v>3</v>
      </c>
      <c r="C135" s="84">
        <v>226000</v>
      </c>
      <c r="D135" s="84">
        <v>226000</v>
      </c>
      <c r="E135" s="84">
        <v>226000</v>
      </c>
      <c r="F135" s="12"/>
      <c r="G135" s="12"/>
    </row>
    <row r="136" spans="1:7" s="10" customFormat="1" ht="15.75">
      <c r="A136" s="112" t="s">
        <v>328</v>
      </c>
      <c r="B136" s="17"/>
      <c r="C136" s="84">
        <f>SUM(C134:C135)</f>
        <v>226000</v>
      </c>
      <c r="D136" s="84">
        <f>SUM(D134:D135)</f>
        <v>226000</v>
      </c>
      <c r="E136" s="84">
        <f>SUM(E134:E135)</f>
        <v>226000</v>
      </c>
      <c r="F136" s="12"/>
      <c r="G136" s="12"/>
    </row>
    <row r="137" spans="1:7" s="10" customFormat="1" ht="31.5">
      <c r="A137" s="89" t="s">
        <v>329</v>
      </c>
      <c r="B137" s="17">
        <v>3</v>
      </c>
      <c r="C137" s="84">
        <v>1190000</v>
      </c>
      <c r="D137" s="84">
        <v>1190000</v>
      </c>
      <c r="E137" s="84">
        <v>1190000</v>
      </c>
      <c r="F137" s="12"/>
      <c r="G137" s="12"/>
    </row>
    <row r="138" spans="1:7" s="10" customFormat="1" ht="31.5" hidden="1">
      <c r="A138" s="89" t="s">
        <v>330</v>
      </c>
      <c r="B138" s="17">
        <v>3</v>
      </c>
      <c r="C138" s="84"/>
      <c r="D138" s="84"/>
      <c r="E138" s="84"/>
      <c r="F138" s="12"/>
      <c r="G138" s="12"/>
    </row>
    <row r="139" spans="1:7" s="10" customFormat="1" ht="15.75">
      <c r="A139" s="112" t="s">
        <v>331</v>
      </c>
      <c r="B139" s="17"/>
      <c r="C139" s="84">
        <f>SUM(C137:C138)</f>
        <v>1190000</v>
      </c>
      <c r="D139" s="84">
        <f>SUM(D137:D138)</f>
        <v>1190000</v>
      </c>
      <c r="E139" s="84">
        <f>SUM(E137:E138)</f>
        <v>1190000</v>
      </c>
      <c r="F139" s="12"/>
      <c r="G139" s="12"/>
    </row>
    <row r="140" spans="1:7" s="10" customFormat="1" ht="31.5">
      <c r="A140" s="89" t="s">
        <v>332</v>
      </c>
      <c r="B140" s="17">
        <v>2</v>
      </c>
      <c r="C140" s="84">
        <v>83000</v>
      </c>
      <c r="D140" s="84">
        <v>83000</v>
      </c>
      <c r="E140" s="84">
        <v>83000</v>
      </c>
      <c r="F140" s="12"/>
      <c r="G140" s="12"/>
    </row>
    <row r="141" spans="1:7" s="10" customFormat="1" ht="15.75" hidden="1">
      <c r="A141" s="89" t="s">
        <v>333</v>
      </c>
      <c r="B141" s="17">
        <v>2</v>
      </c>
      <c r="C141" s="84"/>
      <c r="D141" s="84"/>
      <c r="E141" s="84"/>
      <c r="F141" s="12"/>
      <c r="G141" s="12"/>
    </row>
    <row r="142" spans="1:7" s="10" customFormat="1" ht="15.75">
      <c r="A142" s="64" t="s">
        <v>334</v>
      </c>
      <c r="B142" s="17"/>
      <c r="C142" s="84">
        <f>SUM(C140:C141)</f>
        <v>83000</v>
      </c>
      <c r="D142" s="84">
        <f>SUM(D140:D141)</f>
        <v>83000</v>
      </c>
      <c r="E142" s="84">
        <f>SUM(E140:E141)</f>
        <v>83000</v>
      </c>
      <c r="F142" s="12"/>
      <c r="G142" s="12"/>
    </row>
    <row r="143" spans="1:7" s="10" customFormat="1" ht="15.75">
      <c r="A143" s="89" t="s">
        <v>335</v>
      </c>
      <c r="B143" s="17">
        <v>3</v>
      </c>
      <c r="C143" s="84">
        <v>39450</v>
      </c>
      <c r="D143" s="84">
        <v>39450</v>
      </c>
      <c r="E143" s="84">
        <v>39450</v>
      </c>
      <c r="F143" s="12"/>
      <c r="G143" s="12"/>
    </row>
    <row r="144" spans="1:7" s="10" customFormat="1" ht="15.75" hidden="1">
      <c r="A144" s="89" t="s">
        <v>336</v>
      </c>
      <c r="B144" s="17">
        <v>2</v>
      </c>
      <c r="C144" s="84"/>
      <c r="D144" s="84"/>
      <c r="E144" s="84"/>
      <c r="F144" s="12"/>
      <c r="G144" s="12"/>
    </row>
    <row r="145" spans="1:7" s="10" customFormat="1" ht="31.5">
      <c r="A145" s="112" t="s">
        <v>337</v>
      </c>
      <c r="B145" s="17"/>
      <c r="C145" s="84">
        <f>SUM(C143:C144)</f>
        <v>39450</v>
      </c>
      <c r="D145" s="84">
        <f>SUM(D143:D144)</f>
        <v>39450</v>
      </c>
      <c r="E145" s="84">
        <f>SUM(E143:E144)</f>
        <v>39450</v>
      </c>
      <c r="F145" s="12"/>
      <c r="G145" s="12"/>
    </row>
    <row r="146" spans="1:7" s="10" customFormat="1" ht="15.75" hidden="1">
      <c r="A146" s="89" t="s">
        <v>338</v>
      </c>
      <c r="B146" s="17">
        <v>2</v>
      </c>
      <c r="C146" s="84"/>
      <c r="D146" s="84"/>
      <c r="E146" s="84"/>
      <c r="F146" s="12"/>
      <c r="G146" s="12"/>
    </row>
    <row r="147" spans="1:7" s="10" customFormat="1" ht="15.75" hidden="1">
      <c r="A147" s="89" t="s">
        <v>339</v>
      </c>
      <c r="B147" s="17">
        <v>2</v>
      </c>
      <c r="C147" s="84"/>
      <c r="D147" s="84"/>
      <c r="E147" s="84"/>
      <c r="F147" s="12"/>
      <c r="G147" s="12"/>
    </row>
    <row r="148" spans="1:7" s="10" customFormat="1" ht="15.75" hidden="1">
      <c r="A148" s="89" t="s">
        <v>159</v>
      </c>
      <c r="B148" s="17">
        <v>2</v>
      </c>
      <c r="C148" s="84"/>
      <c r="D148" s="84"/>
      <c r="E148" s="84"/>
      <c r="F148" s="12"/>
      <c r="G148" s="12"/>
    </row>
    <row r="149" spans="1:7" s="10" customFormat="1" ht="15.75" hidden="1">
      <c r="A149" s="89" t="s">
        <v>160</v>
      </c>
      <c r="B149" s="17">
        <v>2</v>
      </c>
      <c r="C149" s="84"/>
      <c r="D149" s="84"/>
      <c r="E149" s="84"/>
      <c r="F149" s="12"/>
      <c r="G149" s="12"/>
    </row>
    <row r="150" spans="1:7" s="10" customFormat="1" ht="15.75" hidden="1">
      <c r="A150" s="89" t="s">
        <v>161</v>
      </c>
      <c r="B150" s="17">
        <v>2</v>
      </c>
      <c r="C150" s="84"/>
      <c r="D150" s="84"/>
      <c r="E150" s="84"/>
      <c r="F150" s="12"/>
      <c r="G150" s="12"/>
    </row>
    <row r="151" spans="1:7" s="10" customFormat="1" ht="47.25" hidden="1">
      <c r="A151" s="89" t="s">
        <v>340</v>
      </c>
      <c r="B151" s="17">
        <v>2</v>
      </c>
      <c r="C151" s="84"/>
      <c r="D151" s="84"/>
      <c r="E151" s="84"/>
      <c r="F151" s="12"/>
      <c r="G151" s="12"/>
    </row>
    <row r="152" spans="1:7" s="10" customFormat="1" ht="15.75" hidden="1">
      <c r="A152" s="89" t="s">
        <v>341</v>
      </c>
      <c r="B152" s="17">
        <v>2</v>
      </c>
      <c r="C152" s="84"/>
      <c r="D152" s="84"/>
      <c r="E152" s="84"/>
      <c r="F152" s="12"/>
      <c r="G152" s="12"/>
    </row>
    <row r="153" spans="1:7" s="10" customFormat="1" ht="15.75">
      <c r="A153" s="89" t="s">
        <v>342</v>
      </c>
      <c r="B153" s="17">
        <v>2</v>
      </c>
      <c r="C153" s="84">
        <v>4000</v>
      </c>
      <c r="D153" s="84">
        <v>4000</v>
      </c>
      <c r="E153" s="84">
        <v>4000</v>
      </c>
      <c r="F153" s="12"/>
      <c r="G153" s="12"/>
    </row>
    <row r="154" spans="1:7" s="10" customFormat="1" ht="31.5">
      <c r="A154" s="111" t="s">
        <v>343</v>
      </c>
      <c r="B154" s="17"/>
      <c r="C154" s="84">
        <f>SUM(C153)</f>
        <v>4000</v>
      </c>
      <c r="D154" s="84">
        <f>SUM(D153)</f>
        <v>4000</v>
      </c>
      <c r="E154" s="84">
        <f>SUM(E153)</f>
        <v>4000</v>
      </c>
      <c r="F154" s="12"/>
      <c r="G154" s="12"/>
    </row>
    <row r="155" spans="1:7" s="10" customFormat="1" ht="15.75">
      <c r="A155" s="112" t="s">
        <v>344</v>
      </c>
      <c r="B155" s="17"/>
      <c r="C155" s="84">
        <f>SUM(C146:C152)+C154</f>
        <v>4000</v>
      </c>
      <c r="D155" s="84">
        <f>SUM(D146:D152)+D154</f>
        <v>4000</v>
      </c>
      <c r="E155" s="84">
        <f>SUM(E146:E152)+E154</f>
        <v>4000</v>
      </c>
      <c r="F155" s="12"/>
      <c r="G155" s="12"/>
    </row>
    <row r="156" spans="1:7" s="10" customFormat="1" ht="15.75">
      <c r="A156" s="43" t="s">
        <v>325</v>
      </c>
      <c r="B156" s="104"/>
      <c r="C156" s="86">
        <f>SUM(C157:C157:C159)</f>
        <v>1542450</v>
      </c>
      <c r="D156" s="86">
        <f>SUM(D157:D157:D159)</f>
        <v>1542450</v>
      </c>
      <c r="E156" s="86">
        <f>SUM(E157:E157:E159)</f>
        <v>1542450</v>
      </c>
      <c r="F156" s="12"/>
      <c r="G156" s="12"/>
    </row>
    <row r="157" spans="1:7" s="10" customFormat="1" ht="15.75">
      <c r="A157" s="89" t="s">
        <v>407</v>
      </c>
      <c r="B157" s="102">
        <v>1</v>
      </c>
      <c r="C157" s="84">
        <f>SUMIF($B$131:$B$156,"1",C$131:C$156)</f>
        <v>0</v>
      </c>
      <c r="D157" s="84">
        <f>SUMIF($B$131:$B$156,"1",D$131:D$156)</f>
        <v>0</v>
      </c>
      <c r="E157" s="84">
        <f>SUMIF($B$131:$B$156,"1",E$131:E$156)</f>
        <v>0</v>
      </c>
      <c r="F157" s="12"/>
      <c r="G157" s="12"/>
    </row>
    <row r="158" spans="1:7" s="10" customFormat="1" ht="15.75">
      <c r="A158" s="89" t="s">
        <v>245</v>
      </c>
      <c r="B158" s="102">
        <v>2</v>
      </c>
      <c r="C158" s="84">
        <f>SUMIF($B$131:$B$156,"2",C$131:C$156)</f>
        <v>87000</v>
      </c>
      <c r="D158" s="84">
        <f>SUMIF($B$131:$B$156,"2",D$131:D$156)</f>
        <v>87000</v>
      </c>
      <c r="E158" s="84">
        <f>SUMIF($B$131:$B$156,"2",E$131:E$156)</f>
        <v>87000</v>
      </c>
      <c r="F158" s="12"/>
      <c r="G158" s="12"/>
    </row>
    <row r="159" spans="1:7" s="10" customFormat="1" ht="15.75">
      <c r="A159" s="89" t="s">
        <v>137</v>
      </c>
      <c r="B159" s="102">
        <v>3</v>
      </c>
      <c r="C159" s="84">
        <f>SUMIF($B$131:$B$156,"3",C$131:C$156)</f>
        <v>1455450</v>
      </c>
      <c r="D159" s="84">
        <f>SUMIF($B$131:$B$156,"3",D$131:D$156)</f>
        <v>1455450</v>
      </c>
      <c r="E159" s="84">
        <f>SUMIF($B$131:$B$156,"3",E$131:E$156)</f>
        <v>1455450</v>
      </c>
      <c r="F159" s="12"/>
      <c r="G159" s="12"/>
    </row>
    <row r="160" spans="1:7" s="10" customFormat="1" ht="15.75">
      <c r="A160" s="68" t="s">
        <v>349</v>
      </c>
      <c r="B160" s="17"/>
      <c r="C160" s="86"/>
      <c r="D160" s="86"/>
      <c r="E160" s="86"/>
      <c r="F160" s="12"/>
      <c r="G160" s="12"/>
    </row>
    <row r="161" spans="1:7" s="10" customFormat="1" ht="15.75" hidden="1">
      <c r="A161" s="89"/>
      <c r="B161" s="17"/>
      <c r="C161" s="84"/>
      <c r="D161" s="84"/>
      <c r="E161" s="84"/>
      <c r="F161" s="12"/>
      <c r="G161" s="12"/>
    </row>
    <row r="162" spans="1:7" s="10" customFormat="1" ht="15.75" hidden="1">
      <c r="A162" s="89" t="s">
        <v>131</v>
      </c>
      <c r="B162" s="17"/>
      <c r="C162" s="84"/>
      <c r="D162" s="84"/>
      <c r="E162" s="84"/>
      <c r="F162" s="12"/>
      <c r="G162" s="12"/>
    </row>
    <row r="163" spans="1:7" s="10" customFormat="1" ht="15.75" hidden="1">
      <c r="A163" s="111" t="s">
        <v>345</v>
      </c>
      <c r="B163" s="17"/>
      <c r="C163" s="84">
        <f>SUM(C161:C162)</f>
        <v>0</v>
      </c>
      <c r="D163" s="84">
        <f>SUM(D161:D162)</f>
        <v>0</v>
      </c>
      <c r="E163" s="84">
        <f>SUM(E161:E162)</f>
        <v>0</v>
      </c>
      <c r="F163" s="12"/>
      <c r="G163" s="12"/>
    </row>
    <row r="164" spans="1:7" s="10" customFormat="1" ht="31.5">
      <c r="A164" s="89" t="s">
        <v>346</v>
      </c>
      <c r="B164" s="17"/>
      <c r="C164" s="84">
        <f>SUM(C165:C169)</f>
        <v>8000</v>
      </c>
      <c r="D164" s="84">
        <f>SUM(D165:D169)</f>
        <v>8000</v>
      </c>
      <c r="E164" s="84">
        <f>SUM(E165:E169)</f>
        <v>8000</v>
      </c>
      <c r="F164" s="12"/>
      <c r="G164" s="12"/>
    </row>
    <row r="165" spans="1:7" s="10" customFormat="1" ht="15.75">
      <c r="A165" s="125" t="s">
        <v>462</v>
      </c>
      <c r="B165" s="17">
        <v>2</v>
      </c>
      <c r="C165" s="84">
        <v>8000</v>
      </c>
      <c r="D165" s="84">
        <v>8000</v>
      </c>
      <c r="E165" s="84">
        <v>8000</v>
      </c>
      <c r="F165" s="12"/>
      <c r="G165" s="12"/>
    </row>
    <row r="166" spans="1:7" s="10" customFormat="1" ht="15.75" hidden="1">
      <c r="A166" s="125" t="s">
        <v>532</v>
      </c>
      <c r="B166" s="17">
        <v>2</v>
      </c>
      <c r="C166" s="84"/>
      <c r="D166" s="84"/>
      <c r="E166" s="84"/>
      <c r="F166" s="12"/>
      <c r="G166" s="12"/>
    </row>
    <row r="167" spans="1:7" s="10" customFormat="1" ht="15.75" hidden="1">
      <c r="A167" s="125" t="s">
        <v>525</v>
      </c>
      <c r="B167" s="17">
        <v>2</v>
      </c>
      <c r="C167" s="84"/>
      <c r="D167" s="84"/>
      <c r="E167" s="84"/>
      <c r="F167" s="12"/>
      <c r="G167" s="12"/>
    </row>
    <row r="168" spans="1:7" s="10" customFormat="1" ht="15.75" hidden="1">
      <c r="A168" s="125" t="s">
        <v>526</v>
      </c>
      <c r="B168" s="17">
        <v>2</v>
      </c>
      <c r="C168" s="84"/>
      <c r="D168" s="84"/>
      <c r="E168" s="84"/>
      <c r="F168" s="12"/>
      <c r="G168" s="12"/>
    </row>
    <row r="169" spans="1:7" s="10" customFormat="1" ht="15.75" hidden="1">
      <c r="A169" s="125" t="s">
        <v>527</v>
      </c>
      <c r="B169" s="17">
        <v>2</v>
      </c>
      <c r="C169" s="84"/>
      <c r="D169" s="84"/>
      <c r="E169" s="84"/>
      <c r="F169" s="12"/>
      <c r="G169" s="12"/>
    </row>
    <row r="170" spans="1:7" s="10" customFormat="1" ht="31.5" hidden="1">
      <c r="A170" s="89" t="s">
        <v>347</v>
      </c>
      <c r="B170" s="17">
        <v>2</v>
      </c>
      <c r="C170" s="84"/>
      <c r="D170" s="84"/>
      <c r="E170" s="84"/>
      <c r="F170" s="12"/>
      <c r="G170" s="12"/>
    </row>
    <row r="171" spans="1:7" s="10" customFormat="1" ht="15.75">
      <c r="A171" s="64" t="s">
        <v>701</v>
      </c>
      <c r="B171" s="17">
        <v>2</v>
      </c>
      <c r="C171" s="84"/>
      <c r="D171" s="84"/>
      <c r="E171" s="84"/>
      <c r="F171" s="12"/>
      <c r="G171" s="12"/>
    </row>
    <row r="172" spans="1:7" s="10" customFormat="1" ht="15.75">
      <c r="A172" s="89" t="s">
        <v>548</v>
      </c>
      <c r="B172" s="17">
        <v>2</v>
      </c>
      <c r="C172" s="84">
        <v>499700</v>
      </c>
      <c r="D172" s="84">
        <v>499700</v>
      </c>
      <c r="E172" s="84">
        <v>499700</v>
      </c>
      <c r="F172" s="12"/>
      <c r="G172" s="12"/>
    </row>
    <row r="173" spans="1:7" s="10" customFormat="1" ht="15.75">
      <c r="A173" s="112" t="s">
        <v>348</v>
      </c>
      <c r="B173" s="17"/>
      <c r="C173" s="84">
        <f>SUM(C165:C172)</f>
        <v>507700</v>
      </c>
      <c r="D173" s="84">
        <f>SUM(D165:D172)</f>
        <v>507700</v>
      </c>
      <c r="E173" s="84">
        <f>SUM(E165:E172)</f>
        <v>507700</v>
      </c>
      <c r="F173" s="12"/>
      <c r="G173" s="12"/>
    </row>
    <row r="174" spans="1:7" s="10" customFormat="1" ht="15.75" hidden="1">
      <c r="A174" s="89" t="s">
        <v>131</v>
      </c>
      <c r="B174" s="17"/>
      <c r="C174" s="84"/>
      <c r="D174" s="84"/>
      <c r="E174" s="84"/>
      <c r="F174" s="12"/>
      <c r="G174" s="12"/>
    </row>
    <row r="175" spans="1:7" s="10" customFormat="1" ht="15.75" hidden="1">
      <c r="A175" s="89" t="s">
        <v>131</v>
      </c>
      <c r="B175" s="17"/>
      <c r="C175" s="84"/>
      <c r="D175" s="84"/>
      <c r="E175" s="84"/>
      <c r="F175" s="12"/>
      <c r="G175" s="12"/>
    </row>
    <row r="176" spans="1:7" s="10" customFormat="1" ht="15.75" hidden="1">
      <c r="A176" s="111" t="s">
        <v>350</v>
      </c>
      <c r="B176" s="17"/>
      <c r="C176" s="84">
        <f>SUM(C174:C175)</f>
        <v>0</v>
      </c>
      <c r="D176" s="84">
        <f>SUM(D174:D175)</f>
        <v>0</v>
      </c>
      <c r="E176" s="84">
        <f>SUM(E174:E175)</f>
        <v>0</v>
      </c>
      <c r="F176" s="12"/>
      <c r="G176" s="12"/>
    </row>
    <row r="177" spans="1:7" s="10" customFormat="1" ht="15.75" hidden="1">
      <c r="A177" s="89" t="s">
        <v>131</v>
      </c>
      <c r="B177" s="17"/>
      <c r="C177" s="84"/>
      <c r="D177" s="84"/>
      <c r="E177" s="84"/>
      <c r="F177" s="12"/>
      <c r="G177" s="12"/>
    </row>
    <row r="178" spans="1:7" s="10" customFormat="1" ht="15.75" hidden="1">
      <c r="A178" s="89"/>
      <c r="B178" s="17"/>
      <c r="C178" s="84"/>
      <c r="D178" s="84"/>
      <c r="E178" s="84"/>
      <c r="F178" s="12"/>
      <c r="G178" s="12"/>
    </row>
    <row r="179" spans="1:7" s="10" customFormat="1" ht="15.75" hidden="1">
      <c r="A179" s="111" t="s">
        <v>351</v>
      </c>
      <c r="B179" s="17"/>
      <c r="C179" s="84">
        <f>SUM(C177:C178)</f>
        <v>0</v>
      </c>
      <c r="D179" s="84">
        <f>SUM(D177:D178)</f>
        <v>0</v>
      </c>
      <c r="E179" s="84">
        <f>SUM(E177:E178)</f>
        <v>0</v>
      </c>
      <c r="F179" s="12"/>
      <c r="G179" s="12"/>
    </row>
    <row r="180" spans="1:7" s="10" customFormat="1" ht="15.75" hidden="1">
      <c r="A180" s="64" t="s">
        <v>352</v>
      </c>
      <c r="B180" s="17"/>
      <c r="C180" s="84">
        <f>C176+C179</f>
        <v>0</v>
      </c>
      <c r="D180" s="84">
        <f>D176+D179</f>
        <v>0</v>
      </c>
      <c r="E180" s="84">
        <f>E176+E179</f>
        <v>0</v>
      </c>
      <c r="F180" s="12"/>
      <c r="G180" s="12"/>
    </row>
    <row r="181" spans="1:7" s="10" customFormat="1" ht="15.75" hidden="1">
      <c r="A181" s="89" t="s">
        <v>353</v>
      </c>
      <c r="B181" s="17">
        <v>2</v>
      </c>
      <c r="C181" s="84"/>
      <c r="D181" s="84"/>
      <c r="E181" s="84"/>
      <c r="F181" s="12"/>
      <c r="G181" s="12"/>
    </row>
    <row r="182" spans="1:7" s="10" customFormat="1" ht="31.5">
      <c r="A182" s="89" t="s">
        <v>354</v>
      </c>
      <c r="B182" s="17">
        <v>2</v>
      </c>
      <c r="C182" s="84">
        <v>105000</v>
      </c>
      <c r="D182" s="84">
        <v>105000</v>
      </c>
      <c r="E182" s="84">
        <v>105000</v>
      </c>
      <c r="F182" s="12"/>
      <c r="G182" s="12"/>
    </row>
    <row r="183" spans="1:7" s="10" customFormat="1" ht="31.5" hidden="1">
      <c r="A183" s="89" t="s">
        <v>355</v>
      </c>
      <c r="B183" s="17">
        <v>2</v>
      </c>
      <c r="C183" s="84"/>
      <c r="D183" s="84"/>
      <c r="E183" s="84"/>
      <c r="F183" s="12"/>
      <c r="G183" s="12"/>
    </row>
    <row r="184" spans="1:7" s="10" customFormat="1" ht="15.75" hidden="1">
      <c r="A184" s="89" t="s">
        <v>357</v>
      </c>
      <c r="B184" s="17">
        <v>2</v>
      </c>
      <c r="C184" s="84"/>
      <c r="D184" s="84"/>
      <c r="E184" s="84"/>
      <c r="F184" s="12"/>
      <c r="G184" s="12"/>
    </row>
    <row r="185" spans="1:7" s="10" customFormat="1" ht="31.5" hidden="1">
      <c r="A185" s="89" t="s">
        <v>356</v>
      </c>
      <c r="B185" s="17">
        <v>2</v>
      </c>
      <c r="C185" s="84"/>
      <c r="D185" s="84"/>
      <c r="E185" s="84"/>
      <c r="F185" s="12"/>
      <c r="G185" s="12"/>
    </row>
    <row r="186" spans="1:7" s="10" customFormat="1" ht="15.75" hidden="1">
      <c r="A186" s="89" t="s">
        <v>358</v>
      </c>
      <c r="B186" s="17">
        <v>2</v>
      </c>
      <c r="C186" s="84"/>
      <c r="D186" s="84"/>
      <c r="E186" s="84"/>
      <c r="F186" s="12"/>
      <c r="G186" s="12"/>
    </row>
    <row r="187" spans="1:7" s="10" customFormat="1" ht="15.75" hidden="1">
      <c r="A187" s="89" t="s">
        <v>131</v>
      </c>
      <c r="B187" s="17">
        <v>2</v>
      </c>
      <c r="C187" s="84"/>
      <c r="D187" s="84"/>
      <c r="E187" s="84"/>
      <c r="F187" s="12"/>
      <c r="G187" s="12"/>
    </row>
    <row r="188" spans="1:7" s="10" customFormat="1" ht="15.75" hidden="1">
      <c r="A188" s="89" t="s">
        <v>131</v>
      </c>
      <c r="B188" s="17">
        <v>2</v>
      </c>
      <c r="C188" s="84"/>
      <c r="D188" s="84"/>
      <c r="E188" s="84"/>
      <c r="F188" s="12"/>
      <c r="G188" s="12"/>
    </row>
    <row r="189" spans="1:7" s="10" customFormat="1" ht="15.75" hidden="1">
      <c r="A189" s="89" t="s">
        <v>131</v>
      </c>
      <c r="B189" s="17">
        <v>2</v>
      </c>
      <c r="C189" s="84"/>
      <c r="D189" s="84"/>
      <c r="E189" s="84"/>
      <c r="F189" s="12"/>
      <c r="G189" s="12"/>
    </row>
    <row r="190" spans="1:7" s="10" customFormat="1" ht="15.75" hidden="1">
      <c r="A190" s="89" t="s">
        <v>131</v>
      </c>
      <c r="B190" s="17">
        <v>2</v>
      </c>
      <c r="C190" s="84"/>
      <c r="D190" s="84"/>
      <c r="E190" s="84"/>
      <c r="F190" s="12"/>
      <c r="G190" s="12"/>
    </row>
    <row r="191" spans="1:7" s="10" customFormat="1" ht="15.75" hidden="1">
      <c r="A191" s="111" t="s">
        <v>359</v>
      </c>
      <c r="B191" s="17"/>
      <c r="C191" s="84">
        <f>SUM(C187:C190)</f>
        <v>0</v>
      </c>
      <c r="D191" s="84">
        <f>SUM(D187:D190)</f>
        <v>0</v>
      </c>
      <c r="E191" s="84">
        <f>SUM(E187:E190)</f>
        <v>0</v>
      </c>
      <c r="F191" s="12"/>
      <c r="G191" s="12"/>
    </row>
    <row r="192" spans="1:7" s="10" customFormat="1" ht="15.75">
      <c r="A192" s="64" t="s">
        <v>360</v>
      </c>
      <c r="B192" s="17"/>
      <c r="C192" s="84">
        <f>SUM(C181:C186)+C191</f>
        <v>105000</v>
      </c>
      <c r="D192" s="84">
        <f>SUM(D181:D186)+D191</f>
        <v>105000</v>
      </c>
      <c r="E192" s="84">
        <f>SUM(E181:E186)+E191</f>
        <v>105000</v>
      </c>
      <c r="F192" s="12"/>
      <c r="G192" s="12"/>
    </row>
    <row r="193" spans="1:7" s="10" customFormat="1" ht="15.75">
      <c r="A193" s="89" t="s">
        <v>389</v>
      </c>
      <c r="B193" s="17">
        <v>2</v>
      </c>
      <c r="C193" s="84">
        <v>102910</v>
      </c>
      <c r="D193" s="84">
        <v>171790</v>
      </c>
      <c r="E193" s="84">
        <v>338250</v>
      </c>
      <c r="F193" s="12"/>
      <c r="G193" s="12"/>
    </row>
    <row r="194" spans="1:7" s="10" customFormat="1" ht="15.75" hidden="1">
      <c r="A194" s="89" t="s">
        <v>361</v>
      </c>
      <c r="B194" s="17">
        <v>2</v>
      </c>
      <c r="C194" s="84"/>
      <c r="D194" s="84"/>
      <c r="E194" s="84"/>
      <c r="F194" s="12"/>
      <c r="G194" s="12"/>
    </row>
    <row r="195" spans="1:7" s="10" customFormat="1" ht="15.75" hidden="1">
      <c r="A195" s="89" t="s">
        <v>362</v>
      </c>
      <c r="B195" s="17">
        <v>2</v>
      </c>
      <c r="C195" s="84"/>
      <c r="D195" s="84"/>
      <c r="E195" s="84"/>
      <c r="F195" s="12"/>
      <c r="G195" s="12"/>
    </row>
    <row r="196" spans="1:7" s="10" customFormat="1" ht="15.75">
      <c r="A196" s="112" t="s">
        <v>363</v>
      </c>
      <c r="B196" s="17"/>
      <c r="C196" s="84">
        <f>SUM(C193:C195)</f>
        <v>102910</v>
      </c>
      <c r="D196" s="84">
        <f>SUM(D193:D195)</f>
        <v>171790</v>
      </c>
      <c r="E196" s="84">
        <f>SUM(E193:E195)</f>
        <v>338250</v>
      </c>
      <c r="F196" s="12"/>
      <c r="G196" s="12"/>
    </row>
    <row r="197" spans="1:7" s="10" customFormat="1" ht="15.75" hidden="1">
      <c r="A197" s="64" t="s">
        <v>364</v>
      </c>
      <c r="B197" s="17"/>
      <c r="C197" s="84"/>
      <c r="D197" s="84"/>
      <c r="E197" s="84"/>
      <c r="F197" s="12"/>
      <c r="G197" s="12"/>
    </row>
    <row r="198" spans="1:7" s="10" customFormat="1" ht="15.75" hidden="1">
      <c r="A198" s="64" t="s">
        <v>365</v>
      </c>
      <c r="B198" s="17"/>
      <c r="C198" s="84"/>
      <c r="D198" s="84"/>
      <c r="E198" s="84"/>
      <c r="F198" s="12"/>
      <c r="G198" s="12"/>
    </row>
    <row r="199" spans="1:7" s="10" customFormat="1" ht="15.75" hidden="1">
      <c r="A199" s="89" t="s">
        <v>490</v>
      </c>
      <c r="B199" s="17">
        <v>2</v>
      </c>
      <c r="C199" s="84"/>
      <c r="D199" s="84"/>
      <c r="E199" s="84"/>
      <c r="F199" s="12"/>
      <c r="G199" s="12"/>
    </row>
    <row r="200" spans="1:7" s="10" customFormat="1" ht="31.5">
      <c r="A200" s="89" t="s">
        <v>491</v>
      </c>
      <c r="B200" s="17">
        <v>2</v>
      </c>
      <c r="C200" s="84">
        <v>20000</v>
      </c>
      <c r="D200" s="84">
        <v>20000</v>
      </c>
      <c r="E200" s="84">
        <v>20000</v>
      </c>
      <c r="F200" s="12"/>
      <c r="G200" s="12"/>
    </row>
    <row r="201" spans="1:7" s="10" customFormat="1" ht="31.5">
      <c r="A201" s="64" t="s">
        <v>489</v>
      </c>
      <c r="B201" s="17"/>
      <c r="C201" s="84">
        <f>SUM(C199:C200)</f>
        <v>20000</v>
      </c>
      <c r="D201" s="84">
        <f>SUM(D199:D200)</f>
        <v>20000</v>
      </c>
      <c r="E201" s="84">
        <f>SUM(E199:E200)</f>
        <v>20000</v>
      </c>
      <c r="F201" s="12"/>
      <c r="G201" s="12"/>
    </row>
    <row r="202" spans="1:7" s="10" customFormat="1" ht="15.75" hidden="1">
      <c r="A202" s="89" t="s">
        <v>492</v>
      </c>
      <c r="B202" s="17">
        <v>2</v>
      </c>
      <c r="C202" s="84"/>
      <c r="D202" s="84"/>
      <c r="E202" s="84"/>
      <c r="F202" s="12"/>
      <c r="G202" s="12"/>
    </row>
    <row r="203" spans="1:7" s="10" customFormat="1" ht="15.75" hidden="1">
      <c r="A203" s="89" t="s">
        <v>493</v>
      </c>
      <c r="B203" s="17">
        <v>2</v>
      </c>
      <c r="C203" s="84"/>
      <c r="D203" s="84"/>
      <c r="E203" s="84"/>
      <c r="F203" s="12"/>
      <c r="G203" s="12"/>
    </row>
    <row r="204" spans="1:7" s="10" customFormat="1" ht="15.75" hidden="1">
      <c r="A204" s="64" t="s">
        <v>366</v>
      </c>
      <c r="B204" s="108"/>
      <c r="C204" s="84">
        <f>SUM(C202:C203)</f>
        <v>0</v>
      </c>
      <c r="D204" s="84">
        <f>SUM(D202:D203)</f>
        <v>0</v>
      </c>
      <c r="E204" s="84">
        <f>SUM(E202:E203)</f>
        <v>0</v>
      </c>
      <c r="F204" s="12"/>
      <c r="G204" s="12"/>
    </row>
    <row r="205" spans="1:7" s="10" customFormat="1" ht="15.75" hidden="1">
      <c r="A205" s="89" t="s">
        <v>452</v>
      </c>
      <c r="B205" s="108">
        <v>2</v>
      </c>
      <c r="C205" s="84"/>
      <c r="D205" s="84"/>
      <c r="E205" s="84"/>
      <c r="F205" s="12"/>
      <c r="G205" s="12"/>
    </row>
    <row r="206" spans="1:7" s="10" customFormat="1" ht="63" hidden="1">
      <c r="A206" s="89" t="s">
        <v>367</v>
      </c>
      <c r="B206" s="108"/>
      <c r="C206" s="84"/>
      <c r="D206" s="84"/>
      <c r="E206" s="84"/>
      <c r="F206" s="12"/>
      <c r="G206" s="12"/>
    </row>
    <row r="207" spans="1:7" s="10" customFormat="1" ht="31.5" hidden="1">
      <c r="A207" s="89" t="s">
        <v>369</v>
      </c>
      <c r="B207" s="108">
        <v>2</v>
      </c>
      <c r="C207" s="84"/>
      <c r="D207" s="84"/>
      <c r="E207" s="84"/>
      <c r="F207" s="12"/>
      <c r="G207" s="12"/>
    </row>
    <row r="208" spans="1:7" s="10" customFormat="1" ht="15.75" hidden="1">
      <c r="A208" s="89" t="s">
        <v>370</v>
      </c>
      <c r="B208" s="108"/>
      <c r="C208" s="84"/>
      <c r="D208" s="84"/>
      <c r="E208" s="84"/>
      <c r="F208" s="12"/>
      <c r="G208" s="12"/>
    </row>
    <row r="209" spans="1:7" s="10" customFormat="1" ht="15.75" hidden="1">
      <c r="A209" s="111" t="s">
        <v>368</v>
      </c>
      <c r="B209" s="108"/>
      <c r="C209" s="84">
        <f>SUM(C207:C208)</f>
        <v>0</v>
      </c>
      <c r="D209" s="84">
        <f>SUM(D207:D208)</f>
        <v>0</v>
      </c>
      <c r="E209" s="84">
        <f>SUM(E207:E208)</f>
        <v>0</v>
      </c>
      <c r="F209" s="12"/>
      <c r="G209" s="12"/>
    </row>
    <row r="210" spans="1:7" s="10" customFormat="1" ht="15.75" hidden="1">
      <c r="A210" s="89" t="s">
        <v>131</v>
      </c>
      <c r="B210" s="108"/>
      <c r="C210" s="84"/>
      <c r="D210" s="84"/>
      <c r="E210" s="84"/>
      <c r="F210" s="12"/>
      <c r="G210" s="12"/>
    </row>
    <row r="211" spans="1:7" s="10" customFormat="1" ht="15.75">
      <c r="A211" s="89" t="s">
        <v>615</v>
      </c>
      <c r="B211" s="108">
        <v>2</v>
      </c>
      <c r="C211" s="84"/>
      <c r="D211" s="84">
        <v>153815</v>
      </c>
      <c r="E211" s="84">
        <v>153815</v>
      </c>
      <c r="F211" s="12"/>
      <c r="G211" s="12"/>
    </row>
    <row r="212" spans="1:7" s="10" customFormat="1" ht="15" customHeight="1">
      <c r="A212" s="111" t="s">
        <v>371</v>
      </c>
      <c r="B212" s="108"/>
      <c r="C212" s="84">
        <f>SUM(C210:C211)</f>
        <v>0</v>
      </c>
      <c r="D212" s="84">
        <f>SUM(D210:D211)</f>
        <v>153815</v>
      </c>
      <c r="E212" s="84">
        <f>SUM(E210:E211)</f>
        <v>153815</v>
      </c>
      <c r="F212" s="12"/>
      <c r="G212" s="12"/>
    </row>
    <row r="213" spans="1:7" s="10" customFormat="1" ht="15.75">
      <c r="A213" s="64" t="s">
        <v>453</v>
      </c>
      <c r="B213" s="108"/>
      <c r="C213" s="84">
        <f>SUM(C206)+C209+C212</f>
        <v>0</v>
      </c>
      <c r="D213" s="84">
        <f>SUM(D206)+D209+D212</f>
        <v>153815</v>
      </c>
      <c r="E213" s="84">
        <f>SUM(E206)+E209+E212</f>
        <v>153815</v>
      </c>
      <c r="F213" s="12"/>
      <c r="G213" s="12"/>
    </row>
    <row r="214" spans="1:7" s="10" customFormat="1" ht="15.75">
      <c r="A214" s="43" t="s">
        <v>349</v>
      </c>
      <c r="B214" s="104"/>
      <c r="C214" s="86">
        <f>SUM(C215:C215:C217)</f>
        <v>735610</v>
      </c>
      <c r="D214" s="86">
        <f>SUM(D215:D215:D217)</f>
        <v>958305</v>
      </c>
      <c r="E214" s="86">
        <f>SUM(E215:E215:E217)</f>
        <v>1124765</v>
      </c>
      <c r="F214" s="12"/>
      <c r="G214" s="12"/>
    </row>
    <row r="215" spans="1:7" s="10" customFormat="1" ht="15.75">
      <c r="A215" s="89" t="s">
        <v>407</v>
      </c>
      <c r="B215" s="102">
        <v>1</v>
      </c>
      <c r="C215" s="84">
        <f>SUMIF($B$160:$B$214,"1",C$160:C$214)</f>
        <v>0</v>
      </c>
      <c r="D215" s="84">
        <f>SUMIF($B$160:$B$214,"1",D$160:D$214)</f>
        <v>0</v>
      </c>
      <c r="E215" s="84">
        <f>SUMIF($B$160:$B$214,"1",E$160:E$214)</f>
        <v>0</v>
      </c>
      <c r="F215" s="12"/>
      <c r="G215" s="12"/>
    </row>
    <row r="216" spans="1:7" s="10" customFormat="1" ht="15.75">
      <c r="A216" s="89" t="s">
        <v>245</v>
      </c>
      <c r="B216" s="102">
        <v>2</v>
      </c>
      <c r="C216" s="84">
        <f>SUMIF($B$160:$B$214,"2",C$160:C$214)</f>
        <v>735610</v>
      </c>
      <c r="D216" s="84">
        <f>SUMIF($B$160:$B$214,"2",D$160:D$214)</f>
        <v>958305</v>
      </c>
      <c r="E216" s="84">
        <f>SUMIF($B$160:$B$214,"2",E$160:E$214)</f>
        <v>1124765</v>
      </c>
      <c r="F216" s="12"/>
      <c r="G216" s="12"/>
    </row>
    <row r="217" spans="1:7" s="10" customFormat="1" ht="15.75">
      <c r="A217" s="89" t="s">
        <v>137</v>
      </c>
      <c r="B217" s="102">
        <v>3</v>
      </c>
      <c r="C217" s="84">
        <f>SUMIF($B$160:$B$214,"3",C$160:C$214)</f>
        <v>0</v>
      </c>
      <c r="D217" s="84">
        <f>SUMIF($B$160:$B$214,"3",D$160:D$214)</f>
        <v>0</v>
      </c>
      <c r="E217" s="84">
        <f>SUMIF($B$160:$B$214,"3",E$160:E$214)</f>
        <v>0</v>
      </c>
      <c r="F217" s="12"/>
      <c r="G217" s="12"/>
    </row>
    <row r="218" spans="1:7" s="10" customFormat="1" ht="15.75">
      <c r="A218" s="68" t="s">
        <v>372</v>
      </c>
      <c r="B218" s="17"/>
      <c r="C218" s="86"/>
      <c r="D218" s="86"/>
      <c r="E218" s="86"/>
      <c r="F218" s="12"/>
      <c r="G218" s="12"/>
    </row>
    <row r="219" spans="1:7" s="10" customFormat="1" ht="15.75" hidden="1">
      <c r="A219" s="89" t="s">
        <v>130</v>
      </c>
      <c r="B219" s="108"/>
      <c r="C219" s="84"/>
      <c r="D219" s="84"/>
      <c r="E219" s="84"/>
      <c r="F219" s="12"/>
      <c r="G219" s="12"/>
    </row>
    <row r="220" spans="1:7" s="10" customFormat="1" ht="15.75" hidden="1">
      <c r="A220" s="112" t="s">
        <v>373</v>
      </c>
      <c r="B220" s="108"/>
      <c r="C220" s="84">
        <f>SUM(C219)</f>
        <v>0</v>
      </c>
      <c r="D220" s="84">
        <f>SUM(D219)</f>
        <v>0</v>
      </c>
      <c r="E220" s="84">
        <f>SUM(E219)</f>
        <v>0</v>
      </c>
      <c r="F220" s="12"/>
      <c r="G220" s="12"/>
    </row>
    <row r="221" spans="1:7" s="10" customFormat="1" ht="15.75" hidden="1">
      <c r="A221" s="89" t="s">
        <v>374</v>
      </c>
      <c r="B221" s="108">
        <v>2</v>
      </c>
      <c r="C221" s="84"/>
      <c r="D221" s="84"/>
      <c r="E221" s="84"/>
      <c r="F221" s="12"/>
      <c r="G221" s="12"/>
    </row>
    <row r="222" spans="1:7" s="10" customFormat="1" ht="15.75" hidden="1">
      <c r="A222" s="89" t="s">
        <v>131</v>
      </c>
      <c r="B222" s="108">
        <v>2</v>
      </c>
      <c r="C222" s="84"/>
      <c r="D222" s="84"/>
      <c r="E222" s="84"/>
      <c r="F222" s="12"/>
      <c r="G222" s="12"/>
    </row>
    <row r="223" spans="1:7" s="10" customFormat="1" ht="15.75" hidden="1">
      <c r="A223" s="89" t="s">
        <v>131</v>
      </c>
      <c r="B223" s="108">
        <v>2</v>
      </c>
      <c r="C223" s="84"/>
      <c r="D223" s="84"/>
      <c r="E223" s="84"/>
      <c r="F223" s="12"/>
      <c r="G223" s="12"/>
    </row>
    <row r="224" spans="1:7" s="10" customFormat="1" ht="31.5" hidden="1">
      <c r="A224" s="111" t="s">
        <v>376</v>
      </c>
      <c r="B224" s="108"/>
      <c r="C224" s="84">
        <f>SUM(C222:C223)</f>
        <v>0</v>
      </c>
      <c r="D224" s="84">
        <f>SUM(D222:D223)</f>
        <v>0</v>
      </c>
      <c r="E224" s="84">
        <f>SUM(E222:E223)</f>
        <v>0</v>
      </c>
      <c r="F224" s="12"/>
      <c r="G224" s="12"/>
    </row>
    <row r="225" spans="1:7" s="10" customFormat="1" ht="15.75" hidden="1">
      <c r="A225" s="64" t="s">
        <v>375</v>
      </c>
      <c r="B225" s="108"/>
      <c r="C225" s="84">
        <f>C221+C224</f>
        <v>0</v>
      </c>
      <c r="D225" s="84">
        <f>D221+D224</f>
        <v>0</v>
      </c>
      <c r="E225" s="84">
        <f>E221+E224</f>
        <v>0</v>
      </c>
      <c r="F225" s="12"/>
      <c r="G225" s="12"/>
    </row>
    <row r="226" spans="1:7" s="10" customFormat="1" ht="15.75" hidden="1">
      <c r="A226" s="89" t="s">
        <v>130</v>
      </c>
      <c r="B226" s="108">
        <v>2</v>
      </c>
      <c r="C226" s="84"/>
      <c r="D226" s="84"/>
      <c r="E226" s="84"/>
      <c r="F226" s="12"/>
      <c r="G226" s="12"/>
    </row>
    <row r="227" spans="1:7" s="10" customFormat="1" ht="15.75">
      <c r="A227" s="89" t="s">
        <v>643</v>
      </c>
      <c r="B227" s="108">
        <v>2</v>
      </c>
      <c r="C227" s="84"/>
      <c r="D227" s="84">
        <v>50000</v>
      </c>
      <c r="E227" s="84">
        <v>50000</v>
      </c>
      <c r="F227" s="12"/>
      <c r="G227" s="12"/>
    </row>
    <row r="228" spans="1:7" s="10" customFormat="1" ht="15.75">
      <c r="A228" s="89" t="s">
        <v>642</v>
      </c>
      <c r="B228" s="108">
        <v>2</v>
      </c>
      <c r="C228" s="84"/>
      <c r="D228" s="84">
        <v>10000</v>
      </c>
      <c r="E228" s="84">
        <v>10000</v>
      </c>
      <c r="F228" s="12"/>
      <c r="G228" s="12"/>
    </row>
    <row r="229" spans="1:7" s="10" customFormat="1" ht="15.75">
      <c r="A229" s="112" t="s">
        <v>377</v>
      </c>
      <c r="B229" s="108"/>
      <c r="C229" s="84">
        <f>SUM(C226:C228)</f>
        <v>0</v>
      </c>
      <c r="D229" s="84">
        <f>SUM(D226:D228)</f>
        <v>60000</v>
      </c>
      <c r="E229" s="84">
        <f>SUM(E226:E228)</f>
        <v>60000</v>
      </c>
      <c r="F229" s="12"/>
      <c r="G229" s="12"/>
    </row>
    <row r="230" spans="1:7" s="10" customFormat="1" ht="15.75">
      <c r="A230" s="89" t="s">
        <v>378</v>
      </c>
      <c r="B230" s="108">
        <v>2</v>
      </c>
      <c r="C230" s="84"/>
      <c r="D230" s="84"/>
      <c r="E230" s="84"/>
      <c r="F230" s="12"/>
      <c r="G230" s="12"/>
    </row>
    <row r="231" spans="1:7" s="10" customFormat="1" ht="15.75">
      <c r="A231" s="89" t="s">
        <v>379</v>
      </c>
      <c r="B231" s="108">
        <v>2</v>
      </c>
      <c r="C231" s="84"/>
      <c r="D231" s="84"/>
      <c r="E231" s="84"/>
      <c r="F231" s="12"/>
      <c r="G231" s="12"/>
    </row>
    <row r="232" spans="1:7" s="10" customFormat="1" ht="15.75">
      <c r="A232" s="64" t="s">
        <v>380</v>
      </c>
      <c r="B232" s="108"/>
      <c r="C232" s="84">
        <f>SUM(C230:C231)</f>
        <v>0</v>
      </c>
      <c r="D232" s="84">
        <f>SUM(D230:D231)</f>
        <v>0</v>
      </c>
      <c r="E232" s="84">
        <f>SUM(E230:E231)</f>
        <v>0</v>
      </c>
      <c r="F232" s="12"/>
      <c r="G232" s="12"/>
    </row>
    <row r="233" spans="1:7" s="10" customFormat="1" ht="31.5">
      <c r="A233" s="64" t="s">
        <v>381</v>
      </c>
      <c r="B233" s="108">
        <v>2</v>
      </c>
      <c r="C233" s="84"/>
      <c r="D233" s="84"/>
      <c r="E233" s="84"/>
      <c r="F233" s="12"/>
      <c r="G233" s="12"/>
    </row>
    <row r="234" spans="1:7" s="10" customFormat="1" ht="15.75">
      <c r="A234" s="43" t="s">
        <v>372</v>
      </c>
      <c r="B234" s="104"/>
      <c r="C234" s="86">
        <f>SUM(C235:C235:C237)</f>
        <v>0</v>
      </c>
      <c r="D234" s="86">
        <f>SUM(D235:D235:D237)</f>
        <v>60000</v>
      </c>
      <c r="E234" s="86">
        <f>SUM(E235:E235:E237)</f>
        <v>60000</v>
      </c>
      <c r="F234" s="12"/>
      <c r="G234" s="12"/>
    </row>
    <row r="235" spans="1:7" s="10" customFormat="1" ht="15.75">
      <c r="A235" s="89" t="s">
        <v>407</v>
      </c>
      <c r="B235" s="102">
        <v>1</v>
      </c>
      <c r="C235" s="84">
        <f>SUMIF($B$218:$B$234,"1",C$218:C$234)</f>
        <v>0</v>
      </c>
      <c r="D235" s="84">
        <f>SUMIF($B$218:$B$234,"1",D$218:D$234)</f>
        <v>0</v>
      </c>
      <c r="E235" s="84">
        <f>SUMIF($B$218:$B$234,"1",E$218:E$234)</f>
        <v>0</v>
      </c>
      <c r="F235" s="12"/>
      <c r="G235" s="12"/>
    </row>
    <row r="236" spans="1:7" s="10" customFormat="1" ht="15.75">
      <c r="A236" s="89" t="s">
        <v>245</v>
      </c>
      <c r="B236" s="102">
        <v>2</v>
      </c>
      <c r="C236" s="84">
        <f>SUMIF($B$218:$B$234,"2",C$218:C$234)</f>
        <v>0</v>
      </c>
      <c r="D236" s="84">
        <f>SUMIF($B$218:$B$234,"2",D$218:D$234)</f>
        <v>60000</v>
      </c>
      <c r="E236" s="84">
        <f>SUMIF($B$218:$B$234,"2",E$218:E$234)</f>
        <v>60000</v>
      </c>
      <c r="F236" s="12"/>
      <c r="G236" s="12"/>
    </row>
    <row r="237" spans="1:7" s="10" customFormat="1" ht="15.75">
      <c r="A237" s="89" t="s">
        <v>137</v>
      </c>
      <c r="B237" s="102">
        <v>3</v>
      </c>
      <c r="C237" s="84">
        <f>SUMIF($B$218:$B$234,"3",C$218:C$234)</f>
        <v>0</v>
      </c>
      <c r="D237" s="84">
        <f>SUMIF($B$218:$B$234,"3",D$218:D$234)</f>
        <v>0</v>
      </c>
      <c r="E237" s="84">
        <f>SUMIF($B$218:$B$234,"3",E$218:E$234)</f>
        <v>0</v>
      </c>
      <c r="F237" s="12"/>
      <c r="G237" s="12"/>
    </row>
    <row r="238" spans="1:7" s="10" customFormat="1" ht="15.75">
      <c r="A238" s="68" t="s">
        <v>385</v>
      </c>
      <c r="B238" s="17"/>
      <c r="C238" s="86"/>
      <c r="D238" s="86"/>
      <c r="E238" s="86"/>
      <c r="F238" s="12"/>
      <c r="G238" s="12"/>
    </row>
    <row r="239" spans="1:7" s="10" customFormat="1" ht="15.75" hidden="1">
      <c r="A239" s="89"/>
      <c r="B239" s="17"/>
      <c r="C239" s="86"/>
      <c r="D239" s="86"/>
      <c r="E239" s="86"/>
      <c r="F239" s="12"/>
      <c r="G239" s="12"/>
    </row>
    <row r="240" spans="1:7" s="10" customFormat="1" ht="31.5" hidden="1">
      <c r="A240" s="64" t="s">
        <v>384</v>
      </c>
      <c r="B240" s="17"/>
      <c r="C240" s="84"/>
      <c r="D240" s="84"/>
      <c r="E240" s="84"/>
      <c r="F240" s="12"/>
      <c r="G240" s="12"/>
    </row>
    <row r="241" spans="1:7" s="10" customFormat="1" ht="15.75" hidden="1">
      <c r="A241" s="89"/>
      <c r="B241" s="17"/>
      <c r="C241" s="84"/>
      <c r="D241" s="84"/>
      <c r="E241" s="84"/>
      <c r="F241" s="12"/>
      <c r="G241" s="12"/>
    </row>
    <row r="242" spans="1:7" s="10" customFormat="1" ht="15.75">
      <c r="A242" s="89" t="s">
        <v>508</v>
      </c>
      <c r="B242" s="17">
        <v>2</v>
      </c>
      <c r="C242" s="84">
        <v>100000</v>
      </c>
      <c r="D242" s="84">
        <v>100000</v>
      </c>
      <c r="E242" s="84">
        <v>100000</v>
      </c>
      <c r="F242" s="12"/>
      <c r="G242" s="12"/>
    </row>
    <row r="243" spans="1:7" s="10" customFormat="1" ht="47.25">
      <c r="A243" s="64" t="s">
        <v>454</v>
      </c>
      <c r="B243" s="17"/>
      <c r="C243" s="84">
        <f>SUM(C241:C242)</f>
        <v>100000</v>
      </c>
      <c r="D243" s="84">
        <f>SUM(D241:D242)</f>
        <v>100000</v>
      </c>
      <c r="E243" s="84">
        <f>SUM(E241:E242)</f>
        <v>100000</v>
      </c>
      <c r="F243" s="12"/>
      <c r="G243" s="12"/>
    </row>
    <row r="244" spans="1:7" s="10" customFormat="1" ht="15.75" hidden="1">
      <c r="A244" s="64"/>
      <c r="B244" s="17"/>
      <c r="C244" s="84"/>
      <c r="D244" s="84"/>
      <c r="E244" s="84"/>
      <c r="F244" s="12"/>
      <c r="G244" s="12"/>
    </row>
    <row r="245" spans="1:7" s="10" customFormat="1" ht="15.75" hidden="1">
      <c r="A245" s="64"/>
      <c r="B245" s="17"/>
      <c r="C245" s="84"/>
      <c r="D245" s="84"/>
      <c r="E245" s="84"/>
      <c r="F245" s="12"/>
      <c r="G245" s="12"/>
    </row>
    <row r="246" spans="1:7" s="10" customFormat="1" ht="15.75" hidden="1">
      <c r="A246" s="64"/>
      <c r="B246" s="17"/>
      <c r="C246" s="84"/>
      <c r="D246" s="84"/>
      <c r="E246" s="84"/>
      <c r="F246" s="12"/>
      <c r="G246" s="12"/>
    </row>
    <row r="247" spans="1:7" s="10" customFormat="1" ht="15.75" hidden="1">
      <c r="A247" s="64" t="s">
        <v>455</v>
      </c>
      <c r="B247" s="17"/>
      <c r="C247" s="84"/>
      <c r="D247" s="84"/>
      <c r="E247" s="84"/>
      <c r="F247" s="12"/>
      <c r="G247" s="12"/>
    </row>
    <row r="248" spans="1:7" s="10" customFormat="1" ht="15.75">
      <c r="A248" s="43" t="s">
        <v>385</v>
      </c>
      <c r="B248" s="104"/>
      <c r="C248" s="86">
        <f>SUM(C249:C249:C251)</f>
        <v>100000</v>
      </c>
      <c r="D248" s="86">
        <f>SUM(D249:D249:D251)</f>
        <v>100000</v>
      </c>
      <c r="E248" s="86">
        <f>SUM(E249:E249:E251)</f>
        <v>100000</v>
      </c>
      <c r="F248" s="12"/>
      <c r="G248" s="12"/>
    </row>
    <row r="249" spans="1:7" s="10" customFormat="1" ht="15.75">
      <c r="A249" s="89" t="s">
        <v>407</v>
      </c>
      <c r="B249" s="102">
        <v>1</v>
      </c>
      <c r="C249" s="84">
        <f>SUMIF($B$238:$B$248,"1",C$238:C$248)</f>
        <v>0</v>
      </c>
      <c r="D249" s="84">
        <f>SUMIF($B$238:$B$248,"1",D$238:D$248)</f>
        <v>0</v>
      </c>
      <c r="E249" s="84">
        <f>SUMIF($B$238:$B$248,"1",E$238:E$248)</f>
        <v>0</v>
      </c>
      <c r="F249" s="12"/>
      <c r="G249" s="12"/>
    </row>
    <row r="250" spans="1:7" s="10" customFormat="1" ht="15.75">
      <c r="A250" s="89" t="s">
        <v>245</v>
      </c>
      <c r="B250" s="102">
        <v>2</v>
      </c>
      <c r="C250" s="84">
        <f>SUMIF($B$238:$B$248,"2",C$238:C$248)</f>
        <v>100000</v>
      </c>
      <c r="D250" s="84">
        <f>SUMIF($B$238:$B$248,"2",D$238:D$248)</f>
        <v>100000</v>
      </c>
      <c r="E250" s="84">
        <f>SUMIF($B$238:$B$248,"2",E$238:E$248)</f>
        <v>100000</v>
      </c>
      <c r="F250" s="12"/>
      <c r="G250" s="12"/>
    </row>
    <row r="251" spans="1:7" s="10" customFormat="1" ht="15.75">
      <c r="A251" s="89" t="s">
        <v>137</v>
      </c>
      <c r="B251" s="102">
        <v>3</v>
      </c>
      <c r="C251" s="84">
        <f>SUMIF($B$238:$B$248,"3",C$238:C$248)</f>
        <v>0</v>
      </c>
      <c r="D251" s="84">
        <f>SUMIF($B$238:$B$248,"3",D$238:D$248)</f>
        <v>0</v>
      </c>
      <c r="E251" s="84">
        <f>SUMIF($B$238:$B$248,"3",E$238:E$248)</f>
        <v>0</v>
      </c>
      <c r="F251" s="12"/>
      <c r="G251" s="12"/>
    </row>
    <row r="252" spans="1:7" s="10" customFormat="1" ht="15.75">
      <c r="A252" s="68" t="s">
        <v>386</v>
      </c>
      <c r="B252" s="17"/>
      <c r="C252" s="86"/>
      <c r="D252" s="86"/>
      <c r="E252" s="86"/>
      <c r="F252" s="12"/>
      <c r="G252" s="12"/>
    </row>
    <row r="253" spans="1:7" s="10" customFormat="1" ht="15.75" hidden="1">
      <c r="A253" s="64"/>
      <c r="B253" s="17"/>
      <c r="C253" s="84"/>
      <c r="D253" s="84"/>
      <c r="E253" s="84"/>
      <c r="F253" s="12"/>
      <c r="G253" s="12"/>
    </row>
    <row r="254" spans="1:7" s="10" customFormat="1" ht="31.5" hidden="1">
      <c r="A254" s="64" t="s">
        <v>387</v>
      </c>
      <c r="B254" s="17"/>
      <c r="C254" s="84"/>
      <c r="D254" s="84"/>
      <c r="E254" s="84"/>
      <c r="F254" s="12"/>
      <c r="G254" s="12"/>
    </row>
    <row r="255" spans="1:7" s="10" customFormat="1" ht="15.75" hidden="1">
      <c r="A255" s="89" t="s">
        <v>528</v>
      </c>
      <c r="B255" s="17">
        <v>2</v>
      </c>
      <c r="C255" s="84"/>
      <c r="D255" s="84"/>
      <c r="E255" s="84"/>
      <c r="F255" s="12"/>
      <c r="G255" s="12"/>
    </row>
    <row r="256" spans="1:7" s="10" customFormat="1" ht="31.5" hidden="1">
      <c r="A256" s="64" t="s">
        <v>456</v>
      </c>
      <c r="B256" s="17"/>
      <c r="C256" s="84">
        <f>SUM(C255)</f>
        <v>0</v>
      </c>
      <c r="D256" s="84">
        <f>SUM(D255)</f>
        <v>0</v>
      </c>
      <c r="E256" s="84">
        <f>SUM(E255)</f>
        <v>0</v>
      </c>
      <c r="F256" s="12"/>
      <c r="G256" s="12"/>
    </row>
    <row r="257" spans="1:7" s="10" customFormat="1" ht="15.75">
      <c r="A257" s="64"/>
      <c r="B257" s="17"/>
      <c r="C257" s="84"/>
      <c r="D257" s="84"/>
      <c r="E257" s="84"/>
      <c r="F257" s="12"/>
      <c r="G257" s="12"/>
    </row>
    <row r="258" spans="1:7" s="10" customFormat="1" ht="15.75">
      <c r="A258" s="64" t="s">
        <v>613</v>
      </c>
      <c r="B258" s="17">
        <v>2</v>
      </c>
      <c r="C258" s="84"/>
      <c r="D258" s="84">
        <v>20000</v>
      </c>
      <c r="E258" s="84">
        <v>20000</v>
      </c>
      <c r="F258" s="12"/>
      <c r="G258" s="12"/>
    </row>
    <row r="259" spans="1:7" s="10" customFormat="1" ht="15.75">
      <c r="A259" s="64" t="s">
        <v>614</v>
      </c>
      <c r="B259" s="17"/>
      <c r="C259" s="84"/>
      <c r="D259" s="84">
        <f>SUM(D258)</f>
        <v>20000</v>
      </c>
      <c r="E259" s="84">
        <f>SUM(E258)</f>
        <v>20000</v>
      </c>
      <c r="F259" s="12"/>
      <c r="G259" s="12"/>
    </row>
    <row r="260" spans="1:7" s="10" customFormat="1" ht="31.5">
      <c r="A260" s="64" t="s">
        <v>457</v>
      </c>
      <c r="B260" s="17"/>
      <c r="C260" s="84"/>
      <c r="D260" s="84">
        <f>SUM(D259)</f>
        <v>20000</v>
      </c>
      <c r="E260" s="84">
        <f>SUM(E259)</f>
        <v>20000</v>
      </c>
      <c r="F260" s="12"/>
      <c r="G260" s="12"/>
    </row>
    <row r="261" spans="1:7" s="10" customFormat="1" ht="31.5">
      <c r="A261" s="43" t="s">
        <v>386</v>
      </c>
      <c r="B261" s="104"/>
      <c r="C261" s="86">
        <f>SUM(C262:C262:C264)</f>
        <v>0</v>
      </c>
      <c r="D261" s="86">
        <f>SUM(D262:D262:D264)</f>
        <v>20000</v>
      </c>
      <c r="E261" s="86">
        <f>SUM(E262:E262:E264)</f>
        <v>20000</v>
      </c>
      <c r="F261" s="12"/>
      <c r="G261" s="12"/>
    </row>
    <row r="262" spans="1:7" s="10" customFormat="1" ht="15.75">
      <c r="A262" s="89" t="s">
        <v>407</v>
      </c>
      <c r="B262" s="102">
        <v>1</v>
      </c>
      <c r="C262" s="84">
        <f>SUMIF($B$252:$B$261,"1",C$252:C$261)</f>
        <v>0</v>
      </c>
      <c r="D262" s="84">
        <f>SUMIF($B$252:$B$261,"1",D$252:D$261)</f>
        <v>0</v>
      </c>
      <c r="E262" s="84">
        <f>SUMIF($B$252:$B$261,"1",E$252:E$261)</f>
        <v>0</v>
      </c>
      <c r="F262" s="12"/>
      <c r="G262" s="12"/>
    </row>
    <row r="263" spans="1:7" s="10" customFormat="1" ht="15.75">
      <c r="A263" s="89" t="s">
        <v>245</v>
      </c>
      <c r="B263" s="102">
        <v>2</v>
      </c>
      <c r="C263" s="84">
        <f>SUMIF($B$252:$B$261,"2",C$252:C$261)</f>
        <v>0</v>
      </c>
      <c r="D263" s="84">
        <f>SUMIF($B$252:$B$261,"2",D$252:D$261)</f>
        <v>20000</v>
      </c>
      <c r="E263" s="84">
        <f>SUMIF($B$252:$B$261,"2",E$252:E$261)</f>
        <v>20000</v>
      </c>
      <c r="F263" s="12"/>
      <c r="G263" s="12"/>
    </row>
    <row r="264" spans="1:7" s="10" customFormat="1" ht="15.75">
      <c r="A264" s="89" t="s">
        <v>137</v>
      </c>
      <c r="B264" s="102">
        <v>3</v>
      </c>
      <c r="C264" s="84">
        <f>SUMIF($B$252:$B$261,"3",C$252:C$261)</f>
        <v>0</v>
      </c>
      <c r="D264" s="84">
        <f>SUMIF($B$252:$B$261,"3",D$252:D$261)</f>
        <v>0</v>
      </c>
      <c r="E264" s="84">
        <f>SUMIF($B$252:$B$261,"3",E$252:E$261)</f>
        <v>0</v>
      </c>
      <c r="F264" s="12"/>
      <c r="G264" s="12"/>
    </row>
    <row r="265" spans="1:7" s="10" customFormat="1" ht="49.5">
      <c r="A265" s="69" t="s">
        <v>468</v>
      </c>
      <c r="B265" s="105"/>
      <c r="C265" s="85"/>
      <c r="D265" s="85"/>
      <c r="E265" s="85"/>
      <c r="F265" s="12"/>
      <c r="G265" s="12"/>
    </row>
    <row r="266" spans="1:7" s="10" customFormat="1" ht="16.5">
      <c r="A266" s="68" t="s">
        <v>175</v>
      </c>
      <c r="B266" s="105"/>
      <c r="C266" s="85"/>
      <c r="D266" s="85"/>
      <c r="E266" s="85"/>
      <c r="F266" s="12"/>
      <c r="G266" s="12"/>
    </row>
    <row r="267" spans="1:7" s="10" customFormat="1" ht="18" customHeight="1">
      <c r="A267" s="64" t="s">
        <v>231</v>
      </c>
      <c r="B267" s="105">
        <v>2</v>
      </c>
      <c r="C267" s="87">
        <v>3088730</v>
      </c>
      <c r="D267" s="87">
        <v>3178571</v>
      </c>
      <c r="E267" s="87">
        <v>3178571</v>
      </c>
      <c r="F267" s="12"/>
      <c r="G267" s="12"/>
    </row>
    <row r="268" spans="1:7" s="10" customFormat="1" ht="15.75" hidden="1">
      <c r="A268" s="64" t="s">
        <v>460</v>
      </c>
      <c r="B268" s="104">
        <v>2</v>
      </c>
      <c r="C268" s="87"/>
      <c r="D268" s="87"/>
      <c r="E268" s="87"/>
      <c r="F268" s="12"/>
      <c r="G268" s="12"/>
    </row>
    <row r="269" spans="1:7" s="10" customFormat="1" ht="31.5">
      <c r="A269" s="43" t="s">
        <v>175</v>
      </c>
      <c r="B269" s="104"/>
      <c r="C269" s="86">
        <f>SUM(C270:C272)</f>
        <v>3088730</v>
      </c>
      <c r="D269" s="86">
        <f>SUM(D270:D272)</f>
        <v>3178571</v>
      </c>
      <c r="E269" s="86">
        <f>SUM(E270:E272)</f>
        <v>3178571</v>
      </c>
      <c r="F269" s="12"/>
      <c r="G269" s="12"/>
    </row>
    <row r="270" spans="1:7" s="10" customFormat="1" ht="15.75">
      <c r="A270" s="89" t="s">
        <v>407</v>
      </c>
      <c r="B270" s="102">
        <v>1</v>
      </c>
      <c r="C270" s="84">
        <f>SUMIF($B$266:$B$269,"1",C$266:C$269)</f>
        <v>0</v>
      </c>
      <c r="D270" s="84">
        <f>SUMIF($B$266:$B$269,"1",D$266:D$269)</f>
        <v>0</v>
      </c>
      <c r="E270" s="84">
        <f>SUMIF($B$266:$B$269,"1",E$266:E$269)</f>
        <v>0</v>
      </c>
      <c r="F270" s="12"/>
      <c r="G270" s="12"/>
    </row>
    <row r="271" spans="1:7" s="10" customFormat="1" ht="15.75">
      <c r="A271" s="89" t="s">
        <v>245</v>
      </c>
      <c r="B271" s="102">
        <v>2</v>
      </c>
      <c r="C271" s="84">
        <f>SUMIF($B$266:$B$269,"2",C$266:C$269)</f>
        <v>3088730</v>
      </c>
      <c r="D271" s="84">
        <f>SUMIF($B$266:$B$269,"2",D$266:D$269)</f>
        <v>3178571</v>
      </c>
      <c r="E271" s="84">
        <f>SUMIF($B$266:$B$269,"2",E$266:E$269)</f>
        <v>3178571</v>
      </c>
      <c r="F271" s="12"/>
      <c r="G271" s="12"/>
    </row>
    <row r="272" spans="1:7" s="10" customFormat="1" ht="15.75">
      <c r="A272" s="89" t="s">
        <v>137</v>
      </c>
      <c r="B272" s="102">
        <v>3</v>
      </c>
      <c r="C272" s="84">
        <f>SUMIF($B$266:$B$269,"3",C$266:C$269)</f>
        <v>0</v>
      </c>
      <c r="D272" s="84">
        <f>SUMIF($B$266:$B$269,"3",D$266:D$269)</f>
        <v>0</v>
      </c>
      <c r="E272" s="84">
        <f>SUMIF($B$266:$B$269,"3",E$266:E$269)</f>
        <v>0</v>
      </c>
      <c r="F272" s="12"/>
      <c r="G272" s="12"/>
    </row>
    <row r="273" spans="1:7" s="10" customFormat="1" ht="15.75" hidden="1">
      <c r="A273" s="68" t="s">
        <v>176</v>
      </c>
      <c r="B273" s="102"/>
      <c r="C273" s="84"/>
      <c r="D273" s="84"/>
      <c r="E273" s="84"/>
      <c r="F273" s="12"/>
      <c r="G273" s="12"/>
    </row>
    <row r="274" spans="1:7" s="10" customFormat="1" ht="31.5" hidden="1">
      <c r="A274" s="64" t="s">
        <v>231</v>
      </c>
      <c r="B274" s="105">
        <v>2</v>
      </c>
      <c r="C274" s="84"/>
      <c r="D274" s="84"/>
      <c r="E274" s="84"/>
      <c r="F274" s="12"/>
      <c r="G274" s="12"/>
    </row>
    <row r="275" spans="1:7" s="10" customFormat="1" ht="15.75" hidden="1">
      <c r="A275" s="64" t="s">
        <v>460</v>
      </c>
      <c r="B275" s="104">
        <v>2</v>
      </c>
      <c r="C275" s="87"/>
      <c r="D275" s="87"/>
      <c r="E275" s="87"/>
      <c r="F275" s="12"/>
      <c r="G275" s="12"/>
    </row>
    <row r="276" spans="1:7" s="10" customFormat="1" ht="15.75" hidden="1">
      <c r="A276" s="43" t="s">
        <v>176</v>
      </c>
      <c r="B276" s="104"/>
      <c r="C276" s="86">
        <f>SUM(C277:C279)</f>
        <v>0</v>
      </c>
      <c r="D276" s="86">
        <f>SUM(D277:D279)</f>
        <v>0</v>
      </c>
      <c r="E276" s="86">
        <f>SUM(E277:E279)</f>
        <v>0</v>
      </c>
      <c r="F276" s="12"/>
      <c r="G276" s="12"/>
    </row>
    <row r="277" spans="1:7" s="10" customFormat="1" ht="15.75" hidden="1">
      <c r="A277" s="89" t="s">
        <v>407</v>
      </c>
      <c r="B277" s="102">
        <v>1</v>
      </c>
      <c r="C277" s="84">
        <f>SUMIF($B$273:$B$276,"1",C$273:C$276)</f>
        <v>0</v>
      </c>
      <c r="D277" s="84">
        <f>SUMIF($B$273:$B$276,"1",D$273:D$276)</f>
        <v>0</v>
      </c>
      <c r="E277" s="84">
        <f>SUMIF($B$273:$B$276,"1",E$273:E$276)</f>
        <v>0</v>
      </c>
      <c r="F277" s="12"/>
      <c r="G277" s="12"/>
    </row>
    <row r="278" spans="1:7" s="10" customFormat="1" ht="15.75" hidden="1">
      <c r="A278" s="89" t="s">
        <v>245</v>
      </c>
      <c r="B278" s="102">
        <v>2</v>
      </c>
      <c r="C278" s="84">
        <f>SUMIF($B$273:$B$276,"2",C$273:C$276)</f>
        <v>0</v>
      </c>
      <c r="D278" s="84">
        <f>SUMIF($B$273:$B$276,"2",D$273:D$276)</f>
        <v>0</v>
      </c>
      <c r="E278" s="84">
        <f>SUMIF($B$273:$B$276,"2",E$273:E$276)</f>
        <v>0</v>
      </c>
      <c r="F278" s="12"/>
      <c r="G278" s="12"/>
    </row>
    <row r="279" spans="1:7" s="10" customFormat="1" ht="15.75" hidden="1">
      <c r="A279" s="89" t="s">
        <v>137</v>
      </c>
      <c r="B279" s="102">
        <v>3</v>
      </c>
      <c r="C279" s="84">
        <f>SUMIF($B$273:$B$276,"3",C$273:C$276)</f>
        <v>0</v>
      </c>
      <c r="D279" s="84">
        <f>SUMIF($B$273:$B$276,"3",D$273:D$276)</f>
        <v>0</v>
      </c>
      <c r="E279" s="84">
        <f>SUMIF($B$273:$B$276,"3",E$273:E$276)</f>
        <v>0</v>
      </c>
      <c r="F279" s="12"/>
      <c r="G279" s="12"/>
    </row>
    <row r="280" spans="1:7" s="10" customFormat="1" ht="49.5">
      <c r="A280" s="69" t="s">
        <v>96</v>
      </c>
      <c r="B280" s="105"/>
      <c r="C280" s="85">
        <f>C281+C294</f>
        <v>0</v>
      </c>
      <c r="D280" s="85">
        <f>D281+D294</f>
        <v>0</v>
      </c>
      <c r="E280" s="85">
        <f>E281+E294</f>
        <v>0</v>
      </c>
      <c r="F280" s="12"/>
      <c r="G280" s="12"/>
    </row>
    <row r="281" spans="1:7" s="10" customFormat="1" ht="15.75">
      <c r="A281" s="68" t="s">
        <v>173</v>
      </c>
      <c r="B281" s="104"/>
      <c r="C281" s="87"/>
      <c r="D281" s="87"/>
      <c r="E281" s="87"/>
      <c r="F281" s="12"/>
      <c r="G281" s="12"/>
    </row>
    <row r="282" spans="1:7" s="10" customFormat="1" ht="15.75">
      <c r="A282" s="64" t="s">
        <v>230</v>
      </c>
      <c r="B282" s="104"/>
      <c r="C282" s="87"/>
      <c r="D282" s="87"/>
      <c r="E282" s="87"/>
      <c r="F282" s="12"/>
      <c r="G282" s="12"/>
    </row>
    <row r="283" spans="1:7" s="10" customFormat="1" ht="31.5" hidden="1">
      <c r="A283" s="89" t="s">
        <v>458</v>
      </c>
      <c r="B283" s="104"/>
      <c r="C283" s="87"/>
      <c r="D283" s="87"/>
      <c r="E283" s="87"/>
      <c r="F283" s="12"/>
      <c r="G283" s="12"/>
    </row>
    <row r="284" spans="1:7" s="10" customFormat="1" ht="31.5" hidden="1">
      <c r="A284" s="89" t="s">
        <v>242</v>
      </c>
      <c r="B284" s="104"/>
      <c r="C284" s="87"/>
      <c r="D284" s="87"/>
      <c r="E284" s="87"/>
      <c r="F284" s="12"/>
      <c r="G284" s="12"/>
    </row>
    <row r="285" spans="1:7" s="10" customFormat="1" ht="31.5" hidden="1">
      <c r="A285" s="89" t="s">
        <v>459</v>
      </c>
      <c r="B285" s="104"/>
      <c r="C285" s="87"/>
      <c r="D285" s="87"/>
      <c r="E285" s="87"/>
      <c r="F285" s="12"/>
      <c r="G285" s="12"/>
    </row>
    <row r="286" spans="1:7" s="10" customFormat="1" ht="31.5">
      <c r="A286" s="89" t="s">
        <v>241</v>
      </c>
      <c r="B286" s="104">
        <v>2</v>
      </c>
      <c r="C286" s="87"/>
      <c r="D286" s="87"/>
      <c r="E286" s="87">
        <v>394303</v>
      </c>
      <c r="F286" s="12"/>
      <c r="G286" s="12"/>
    </row>
    <row r="287" spans="1:7" s="10" customFormat="1" ht="15.75" hidden="1">
      <c r="A287" s="89" t="s">
        <v>240</v>
      </c>
      <c r="B287" s="104"/>
      <c r="C287" s="87"/>
      <c r="D287" s="87"/>
      <c r="E287" s="87"/>
      <c r="F287" s="12"/>
      <c r="G287" s="12"/>
    </row>
    <row r="288" spans="1:7" s="10" customFormat="1" ht="15.75" hidden="1">
      <c r="A288" s="64" t="s">
        <v>232</v>
      </c>
      <c r="B288" s="104"/>
      <c r="C288" s="87"/>
      <c r="D288" s="87"/>
      <c r="E288" s="87"/>
      <c r="F288" s="12"/>
      <c r="G288" s="12"/>
    </row>
    <row r="289" spans="1:7" s="10" customFormat="1" ht="31.5" hidden="1">
      <c r="A289" s="64" t="s">
        <v>233</v>
      </c>
      <c r="B289" s="104"/>
      <c r="C289" s="87"/>
      <c r="D289" s="87"/>
      <c r="E289" s="87"/>
      <c r="F289" s="12"/>
      <c r="G289" s="12"/>
    </row>
    <row r="290" spans="1:7" s="10" customFormat="1" ht="31.5">
      <c r="A290" s="43" t="s">
        <v>173</v>
      </c>
      <c r="B290" s="104"/>
      <c r="C290" s="86">
        <f>SUM(C291:C293)</f>
        <v>0</v>
      </c>
      <c r="D290" s="86">
        <f>SUM(D291:D293)</f>
        <v>0</v>
      </c>
      <c r="E290" s="86">
        <f>SUM(E291:E293)</f>
        <v>394303</v>
      </c>
      <c r="F290" s="12"/>
      <c r="G290" s="12"/>
    </row>
    <row r="291" spans="1:7" s="10" customFormat="1" ht="15.75">
      <c r="A291" s="89" t="s">
        <v>407</v>
      </c>
      <c r="B291" s="102">
        <v>1</v>
      </c>
      <c r="C291" s="84">
        <f>SUMIF($B$281:$B$290,"1",C$281:C$290)</f>
        <v>0</v>
      </c>
      <c r="D291" s="84">
        <f>SUMIF($B$281:$B$290,"1",D$281:D$290)</f>
        <v>0</v>
      </c>
      <c r="E291" s="84">
        <f>SUMIF($B$281:$B$290,"1",E$281:E$290)</f>
        <v>0</v>
      </c>
      <c r="F291" s="12"/>
      <c r="G291" s="12"/>
    </row>
    <row r="292" spans="1:7" s="10" customFormat="1" ht="15.75">
      <c r="A292" s="89" t="s">
        <v>245</v>
      </c>
      <c r="B292" s="102">
        <v>2</v>
      </c>
      <c r="C292" s="84">
        <f>SUMIF($B$281:$B$290,"2",C$281:C$290)</f>
        <v>0</v>
      </c>
      <c r="D292" s="84">
        <f>SUMIF($B$281:$B$290,"2",D$281:D$290)</f>
        <v>0</v>
      </c>
      <c r="E292" s="84">
        <f>SUMIF($B$281:$B$290,"2",E$281:E$290)</f>
        <v>394303</v>
      </c>
      <c r="F292" s="12"/>
      <c r="G292" s="12"/>
    </row>
    <row r="293" spans="1:7" s="10" customFormat="1" ht="15.75">
      <c r="A293" s="89" t="s">
        <v>137</v>
      </c>
      <c r="B293" s="102">
        <v>3</v>
      </c>
      <c r="C293" s="84">
        <f>SUMIF($B$281:$B$290,"3",C$281:C$290)</f>
        <v>0</v>
      </c>
      <c r="D293" s="84">
        <f>SUMIF($B$281:$B$290,"3",D$281:D$290)</f>
        <v>0</v>
      </c>
      <c r="E293" s="84">
        <f>SUMIF($B$281:$B$290,"3",E$281:E$290)</f>
        <v>0</v>
      </c>
      <c r="F293" s="12"/>
      <c r="G293" s="12"/>
    </row>
    <row r="294" spans="1:7" s="10" customFormat="1" ht="15.75" hidden="1">
      <c r="A294" s="68" t="s">
        <v>174</v>
      </c>
      <c r="B294" s="104"/>
      <c r="C294" s="87"/>
      <c r="D294" s="87"/>
      <c r="E294" s="87"/>
      <c r="F294" s="12"/>
      <c r="G294" s="12"/>
    </row>
    <row r="295" spans="1:7" s="10" customFormat="1" ht="15.75" hidden="1">
      <c r="A295" s="64" t="s">
        <v>230</v>
      </c>
      <c r="B295" s="104"/>
      <c r="C295" s="87"/>
      <c r="D295" s="87"/>
      <c r="E295" s="87"/>
      <c r="F295" s="12"/>
      <c r="G295" s="12"/>
    </row>
    <row r="296" spans="1:7" s="10" customFormat="1" ht="31.5" hidden="1">
      <c r="A296" s="89" t="s">
        <v>458</v>
      </c>
      <c r="B296" s="104"/>
      <c r="C296" s="87"/>
      <c r="D296" s="87"/>
      <c r="E296" s="87"/>
      <c r="F296" s="12"/>
      <c r="G296" s="12"/>
    </row>
    <row r="297" spans="1:7" s="10" customFormat="1" ht="31.5" hidden="1">
      <c r="A297" s="89" t="s">
        <v>242</v>
      </c>
      <c r="B297" s="104"/>
      <c r="C297" s="87"/>
      <c r="D297" s="87"/>
      <c r="E297" s="87"/>
      <c r="F297" s="12"/>
      <c r="G297" s="12"/>
    </row>
    <row r="298" spans="1:7" s="10" customFormat="1" ht="31.5" hidden="1">
      <c r="A298" s="89" t="s">
        <v>459</v>
      </c>
      <c r="B298" s="104"/>
      <c r="C298" s="87"/>
      <c r="D298" s="87"/>
      <c r="E298" s="87"/>
      <c r="F298" s="12"/>
      <c r="G298" s="12"/>
    </row>
    <row r="299" spans="1:7" s="10" customFormat="1" ht="15.75" hidden="1">
      <c r="A299" s="89" t="s">
        <v>241</v>
      </c>
      <c r="B299" s="104"/>
      <c r="C299" s="87"/>
      <c r="D299" s="87"/>
      <c r="E299" s="87"/>
      <c r="F299" s="12"/>
      <c r="G299" s="12"/>
    </row>
    <row r="300" spans="1:7" s="10" customFormat="1" ht="15.75" hidden="1">
      <c r="A300" s="89" t="s">
        <v>240</v>
      </c>
      <c r="B300" s="104"/>
      <c r="C300" s="87"/>
      <c r="D300" s="87"/>
      <c r="E300" s="87"/>
      <c r="F300" s="12"/>
      <c r="G300" s="12"/>
    </row>
    <row r="301" spans="1:7" s="10" customFormat="1" ht="15.75" hidden="1">
      <c r="A301" s="64" t="s">
        <v>232</v>
      </c>
      <c r="B301" s="104"/>
      <c r="C301" s="87"/>
      <c r="D301" s="87"/>
      <c r="E301" s="87"/>
      <c r="F301" s="12"/>
      <c r="G301" s="12"/>
    </row>
    <row r="302" spans="1:7" s="10" customFormat="1" ht="31.5" hidden="1">
      <c r="A302" s="64" t="s">
        <v>233</v>
      </c>
      <c r="B302" s="104"/>
      <c r="C302" s="87"/>
      <c r="D302" s="87"/>
      <c r="E302" s="87"/>
      <c r="F302" s="12"/>
      <c r="G302" s="12"/>
    </row>
    <row r="303" spans="1:7" s="10" customFormat="1" ht="15.75" hidden="1">
      <c r="A303" s="43" t="s">
        <v>174</v>
      </c>
      <c r="B303" s="104"/>
      <c r="C303" s="86">
        <f>SUM(C304:C306)</f>
        <v>0</v>
      </c>
      <c r="D303" s="86">
        <f>SUM(D304:D306)</f>
        <v>0</v>
      </c>
      <c r="E303" s="86">
        <f>SUM(E304:E306)</f>
        <v>0</v>
      </c>
      <c r="F303" s="12"/>
      <c r="G303" s="12"/>
    </row>
    <row r="304" spans="1:7" s="10" customFormat="1" ht="15.75" hidden="1">
      <c r="A304" s="89" t="s">
        <v>407</v>
      </c>
      <c r="B304" s="102">
        <v>1</v>
      </c>
      <c r="C304" s="84">
        <f>SUMIF($B$294:$B$303,"1",C$294:C$303)</f>
        <v>0</v>
      </c>
      <c r="D304" s="84">
        <f>SUMIF($B$294:$B$303,"1",D$294:D$303)</f>
        <v>0</v>
      </c>
      <c r="E304" s="84">
        <f>SUMIF($B$294:$B$303,"1",E$294:E$303)</f>
        <v>0</v>
      </c>
      <c r="F304" s="12"/>
      <c r="G304" s="12"/>
    </row>
    <row r="305" spans="1:7" s="10" customFormat="1" ht="15.75" hidden="1">
      <c r="A305" s="89" t="s">
        <v>245</v>
      </c>
      <c r="B305" s="102">
        <v>2</v>
      </c>
      <c r="C305" s="84">
        <f>SUMIF($B$294:$B$303,"2",C$294:C$303)</f>
        <v>0</v>
      </c>
      <c r="D305" s="84">
        <f>SUMIF($B$294:$B$303,"2",D$294:D$303)</f>
        <v>0</v>
      </c>
      <c r="E305" s="84">
        <f>SUMIF($B$294:$B$303,"2",E$294:E$303)</f>
        <v>0</v>
      </c>
      <c r="F305" s="12"/>
      <c r="G305" s="12"/>
    </row>
    <row r="306" spans="1:7" s="10" customFormat="1" ht="15.75" hidden="1">
      <c r="A306" s="89" t="s">
        <v>137</v>
      </c>
      <c r="B306" s="102">
        <v>3</v>
      </c>
      <c r="C306" s="84">
        <f>SUMIF($B$294:$B$303,"3",C$294:C$303)</f>
        <v>0</v>
      </c>
      <c r="D306" s="84">
        <f>SUMIF($B$294:$B$303,"3",D$294:D$303)</f>
        <v>0</v>
      </c>
      <c r="E306" s="84">
        <f>SUMIF($B$294:$B$303,"3",E$294:E$303)</f>
        <v>0</v>
      </c>
      <c r="F306" s="12"/>
      <c r="G306" s="12"/>
    </row>
    <row r="307" spans="1:7" s="10" customFormat="1" ht="16.5">
      <c r="A307" s="69" t="s">
        <v>97</v>
      </c>
      <c r="B307" s="105"/>
      <c r="C307" s="109">
        <f>C93+C127+C156+C214++C234+C248+C261+C269+C276+C290+C303</f>
        <v>18286400</v>
      </c>
      <c r="D307" s="109">
        <f>D93+D127+D156+D214++D234+D248+D261+D269+D276+D290+D303</f>
        <v>21670596</v>
      </c>
      <c r="E307" s="109">
        <f>E93+E127+E156+E214++E234+E248+E261+E269+E276+E290+E303</f>
        <v>22237159</v>
      </c>
      <c r="F307" s="12"/>
      <c r="G307" s="12"/>
    </row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65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172"/>
  <sheetViews>
    <sheetView zoomScalePageLayoutView="0" workbookViewId="0" topLeftCell="A137">
      <selection activeCell="C10" sqref="C10:C11"/>
    </sheetView>
  </sheetViews>
  <sheetFormatPr defaultColWidth="9.140625" defaultRowHeight="15"/>
  <cols>
    <col min="1" max="1" width="58.7109375" style="16" customWidth="1"/>
    <col min="2" max="2" width="5.7109375" style="103" customWidth="1"/>
    <col min="3" max="3" width="11.8515625" style="41" customWidth="1"/>
    <col min="4" max="4" width="11.7109375" style="41" customWidth="1"/>
    <col min="5" max="5" width="11.140625" style="41" customWidth="1"/>
    <col min="6" max="16384" width="9.140625" style="16" customWidth="1"/>
  </cols>
  <sheetData>
    <row r="1" spans="1:5" ht="32.25" customHeight="1">
      <c r="A1" s="277" t="s">
        <v>536</v>
      </c>
      <c r="B1" s="277"/>
      <c r="C1" s="277"/>
      <c r="D1" s="277"/>
      <c r="E1" s="277"/>
    </row>
    <row r="2" spans="1:5" ht="15.75">
      <c r="A2" s="260" t="s">
        <v>469</v>
      </c>
      <c r="B2" s="260"/>
      <c r="C2" s="260"/>
      <c r="D2" s="260"/>
      <c r="E2" s="260"/>
    </row>
    <row r="3" spans="1:5" ht="15.75">
      <c r="A3" s="45"/>
      <c r="C3" s="45"/>
      <c r="D3" s="45"/>
      <c r="E3" s="45"/>
    </row>
    <row r="4" spans="1:5" s="10" customFormat="1" ht="30.75" customHeight="1">
      <c r="A4" s="17" t="s">
        <v>9</v>
      </c>
      <c r="B4" s="17" t="s">
        <v>153</v>
      </c>
      <c r="C4" s="40" t="s">
        <v>4</v>
      </c>
      <c r="D4" s="40" t="s">
        <v>698</v>
      </c>
      <c r="E4" s="40" t="s">
        <v>716</v>
      </c>
    </row>
    <row r="5" spans="1:5" s="10" customFormat="1" ht="16.5">
      <c r="A5" s="69" t="s">
        <v>95</v>
      </c>
      <c r="B5" s="105"/>
      <c r="C5" s="84"/>
      <c r="D5" s="84"/>
      <c r="E5" s="84"/>
    </row>
    <row r="6" spans="1:5" s="10" customFormat="1" ht="15.75">
      <c r="A6" s="68" t="s">
        <v>88</v>
      </c>
      <c r="B6" s="104"/>
      <c r="C6" s="84"/>
      <c r="D6" s="84"/>
      <c r="E6" s="84"/>
    </row>
    <row r="7" spans="1:6" s="10" customFormat="1" ht="15.75">
      <c r="A7" s="43" t="s">
        <v>181</v>
      </c>
      <c r="B7" s="104"/>
      <c r="C7" s="86">
        <f>SUM(C8:C10)</f>
        <v>4580907</v>
      </c>
      <c r="D7" s="86">
        <f>SUM(D8:D10)</f>
        <v>6718796</v>
      </c>
      <c r="E7" s="86">
        <f>SUM(E8:E10)</f>
        <v>6718796</v>
      </c>
      <c r="F7" s="12"/>
    </row>
    <row r="8" spans="1:6" s="10" customFormat="1" ht="15.75">
      <c r="A8" s="89" t="s">
        <v>407</v>
      </c>
      <c r="B8" s="102">
        <v>1</v>
      </c>
      <c r="C8" s="84">
        <f>COFOG!C51</f>
        <v>0</v>
      </c>
      <c r="D8" s="84">
        <f>COFOG!D51</f>
        <v>0</v>
      </c>
      <c r="E8" s="84">
        <f>COFOG!E51</f>
        <v>0</v>
      </c>
      <c r="F8" s="12"/>
    </row>
    <row r="9" spans="1:6" s="10" customFormat="1" ht="15.75">
      <c r="A9" s="89" t="s">
        <v>245</v>
      </c>
      <c r="B9" s="102">
        <v>2</v>
      </c>
      <c r="C9" s="84">
        <f>COFOG!C52</f>
        <v>4170907</v>
      </c>
      <c r="D9" s="84">
        <f>COFOG!D52</f>
        <v>6308796</v>
      </c>
      <c r="E9" s="84">
        <f>COFOG!E52</f>
        <v>6308796</v>
      </c>
      <c r="F9" s="12"/>
    </row>
    <row r="10" spans="1:6" s="10" customFormat="1" ht="15.75">
      <c r="A10" s="89" t="s">
        <v>137</v>
      </c>
      <c r="B10" s="102">
        <v>3</v>
      </c>
      <c r="C10" s="84">
        <f>COFOG!C53</f>
        <v>410000</v>
      </c>
      <c r="D10" s="84">
        <f>COFOG!D53</f>
        <v>410000</v>
      </c>
      <c r="E10" s="84">
        <f>COFOG!E53</f>
        <v>410000</v>
      </c>
      <c r="F10" s="12"/>
    </row>
    <row r="11" spans="1:6" s="10" customFormat="1" ht="31.5">
      <c r="A11" s="43" t="s">
        <v>183</v>
      </c>
      <c r="B11" s="104"/>
      <c r="C11" s="86">
        <f>SUM(C12:C14)</f>
        <v>921585</v>
      </c>
      <c r="D11" s="86">
        <f>SUM(D12:D14)</f>
        <v>1498816</v>
      </c>
      <c r="E11" s="86">
        <f>SUM(E12:E14)</f>
        <v>1498816</v>
      </c>
      <c r="F11" s="12"/>
    </row>
    <row r="12" spans="1:6" s="10" customFormat="1" ht="15.75">
      <c r="A12" s="89" t="s">
        <v>407</v>
      </c>
      <c r="B12" s="102">
        <v>1</v>
      </c>
      <c r="C12" s="84">
        <f>COFOG!F51</f>
        <v>0</v>
      </c>
      <c r="D12" s="84">
        <f>COFOG!G51</f>
        <v>0</v>
      </c>
      <c r="E12" s="84">
        <f>COFOG!H51</f>
        <v>0</v>
      </c>
      <c r="F12" s="12"/>
    </row>
    <row r="13" spans="1:6" s="10" customFormat="1" ht="15.75">
      <c r="A13" s="89" t="s">
        <v>245</v>
      </c>
      <c r="B13" s="102">
        <v>2</v>
      </c>
      <c r="C13" s="84">
        <f>COFOG!F52</f>
        <v>798800</v>
      </c>
      <c r="D13" s="84">
        <f>COFOG!G52</f>
        <v>1376031</v>
      </c>
      <c r="E13" s="84">
        <f>COFOG!H52</f>
        <v>1376031</v>
      </c>
      <c r="F13" s="12"/>
    </row>
    <row r="14" spans="1:6" s="10" customFormat="1" ht="15.75">
      <c r="A14" s="89" t="s">
        <v>137</v>
      </c>
      <c r="B14" s="102">
        <v>3</v>
      </c>
      <c r="C14" s="84">
        <f>COFOG!F53</f>
        <v>122785</v>
      </c>
      <c r="D14" s="84">
        <f>COFOG!G53</f>
        <v>122785</v>
      </c>
      <c r="E14" s="84">
        <f>COFOG!H53</f>
        <v>122785</v>
      </c>
      <c r="F14" s="12"/>
    </row>
    <row r="15" spans="1:6" s="10" customFormat="1" ht="15.75">
      <c r="A15" s="43" t="s">
        <v>184</v>
      </c>
      <c r="B15" s="104"/>
      <c r="C15" s="86">
        <f>SUM(C16:C18)</f>
        <v>5332130</v>
      </c>
      <c r="D15" s="86">
        <f>SUM(D16:D18)</f>
        <v>5526030</v>
      </c>
      <c r="E15" s="86">
        <f>SUM(E16:E18)</f>
        <v>5692490</v>
      </c>
      <c r="F15" s="12"/>
    </row>
    <row r="16" spans="1:6" s="10" customFormat="1" ht="15.75">
      <c r="A16" s="89" t="s">
        <v>407</v>
      </c>
      <c r="B16" s="102">
        <v>1</v>
      </c>
      <c r="C16" s="84">
        <f>COFOG!I51</f>
        <v>0</v>
      </c>
      <c r="D16" s="84">
        <f>COFOG!J51</f>
        <v>0</v>
      </c>
      <c r="E16" s="84">
        <f>COFOG!K51</f>
        <v>0</v>
      </c>
      <c r="F16" s="12"/>
    </row>
    <row r="17" spans="1:6" s="10" customFormat="1" ht="15.75">
      <c r="A17" s="89" t="s">
        <v>245</v>
      </c>
      <c r="B17" s="102">
        <v>2</v>
      </c>
      <c r="C17" s="84">
        <f>COFOG!I52</f>
        <v>5332130</v>
      </c>
      <c r="D17" s="84">
        <f>COFOG!J52</f>
        <v>5526030</v>
      </c>
      <c r="E17" s="84">
        <f>COFOG!K52</f>
        <v>5692490</v>
      </c>
      <c r="F17" s="12"/>
    </row>
    <row r="18" spans="1:6" s="10" customFormat="1" ht="15.75">
      <c r="A18" s="89" t="s">
        <v>137</v>
      </c>
      <c r="B18" s="102">
        <v>3</v>
      </c>
      <c r="C18" s="84">
        <f>COFOG!I53</f>
        <v>0</v>
      </c>
      <c r="D18" s="84">
        <f>COFOG!J53</f>
        <v>0</v>
      </c>
      <c r="E18" s="84">
        <f>COFOG!K53</f>
        <v>0</v>
      </c>
      <c r="F18" s="12"/>
    </row>
    <row r="19" spans="1:6" s="10" customFormat="1" ht="15.75">
      <c r="A19" s="68" t="s">
        <v>185</v>
      </c>
      <c r="B19" s="104"/>
      <c r="C19" s="84"/>
      <c r="D19" s="84"/>
      <c r="E19" s="84"/>
      <c r="F19" s="12"/>
    </row>
    <row r="20" spans="1:6" s="10" customFormat="1" ht="31.5">
      <c r="A20" s="111" t="s">
        <v>188</v>
      </c>
      <c r="B20" s="104"/>
      <c r="C20" s="84">
        <f>SUM(C21:C22)</f>
        <v>0</v>
      </c>
      <c r="D20" s="84">
        <f>SUM(D21:D22)</f>
        <v>5800</v>
      </c>
      <c r="E20" s="84">
        <f>SUM(E21:E22)</f>
        <v>11600</v>
      </c>
      <c r="F20" s="12"/>
    </row>
    <row r="21" spans="1:6" s="10" customFormat="1" ht="47.25">
      <c r="A21" s="89" t="s">
        <v>194</v>
      </c>
      <c r="B21" s="104">
        <v>2</v>
      </c>
      <c r="C21" s="84"/>
      <c r="D21" s="84">
        <v>5800</v>
      </c>
      <c r="E21" s="84">
        <v>11600</v>
      </c>
      <c r="F21" s="12"/>
    </row>
    <row r="22" spans="1:6" s="10" customFormat="1" ht="15.75" hidden="1">
      <c r="A22" s="89" t="s">
        <v>195</v>
      </c>
      <c r="B22" s="104">
        <v>2</v>
      </c>
      <c r="C22" s="84"/>
      <c r="D22" s="84"/>
      <c r="E22" s="84"/>
      <c r="F22" s="12"/>
    </row>
    <row r="23" spans="1:6" s="10" customFormat="1" ht="15.75">
      <c r="A23" s="112" t="s">
        <v>186</v>
      </c>
      <c r="B23" s="104"/>
      <c r="C23" s="84">
        <f>SUM(C20:C20)</f>
        <v>0</v>
      </c>
      <c r="D23" s="84">
        <f>SUM(D20:D20)</f>
        <v>5800</v>
      </c>
      <c r="E23" s="84">
        <f>SUM(E20:E20)</f>
        <v>11600</v>
      </c>
      <c r="F23" s="12"/>
    </row>
    <row r="24" spans="1:6" s="10" customFormat="1" ht="15.75" hidden="1">
      <c r="A24" s="64" t="s">
        <v>196</v>
      </c>
      <c r="B24" s="104"/>
      <c r="C24" s="84"/>
      <c r="D24" s="84"/>
      <c r="E24" s="84"/>
      <c r="F24" s="12"/>
    </row>
    <row r="25" spans="1:6" s="10" customFormat="1" ht="47.25" hidden="1">
      <c r="A25" s="110" t="s">
        <v>193</v>
      </c>
      <c r="B25" s="104">
        <v>2</v>
      </c>
      <c r="C25" s="84"/>
      <c r="D25" s="84"/>
      <c r="E25" s="84"/>
      <c r="F25" s="12"/>
    </row>
    <row r="26" spans="1:6" s="10" customFormat="1" ht="47.25" hidden="1">
      <c r="A26" s="110" t="s">
        <v>193</v>
      </c>
      <c r="B26" s="104">
        <v>3</v>
      </c>
      <c r="C26" s="84"/>
      <c r="D26" s="84"/>
      <c r="E26" s="84"/>
      <c r="F26" s="12"/>
    </row>
    <row r="27" spans="1:6" s="10" customFormat="1" ht="15.75">
      <c r="A27" s="112" t="s">
        <v>192</v>
      </c>
      <c r="B27" s="104"/>
      <c r="C27" s="84">
        <f>SUM(C25:C26)</f>
        <v>0</v>
      </c>
      <c r="D27" s="84">
        <f>SUM(D25:D26)</f>
        <v>0</v>
      </c>
      <c r="E27" s="84">
        <f>SUM(E25:E26)</f>
        <v>0</v>
      </c>
      <c r="F27" s="12"/>
    </row>
    <row r="28" spans="1:6" s="10" customFormat="1" ht="31.5">
      <c r="A28" s="111" t="s">
        <v>189</v>
      </c>
      <c r="B28" s="104"/>
      <c r="C28" s="84">
        <f>SUM(C29:C29)</f>
        <v>0</v>
      </c>
      <c r="D28" s="84">
        <f>SUM(D29:D29)</f>
        <v>171450</v>
      </c>
      <c r="E28" s="84">
        <f>SUM(E29:E29)</f>
        <v>171450</v>
      </c>
      <c r="F28" s="12"/>
    </row>
    <row r="29" spans="1:6" s="10" customFormat="1" ht="15.75">
      <c r="A29" s="89" t="s">
        <v>441</v>
      </c>
      <c r="B29" s="104">
        <v>2</v>
      </c>
      <c r="C29" s="84"/>
      <c r="D29" s="84">
        <v>171450</v>
      </c>
      <c r="E29" s="84">
        <v>171450</v>
      </c>
      <c r="F29" s="12"/>
    </row>
    <row r="30" spans="1:6" s="10" customFormat="1" ht="15.75">
      <c r="A30" s="89" t="s">
        <v>190</v>
      </c>
      <c r="B30" s="104">
        <v>2</v>
      </c>
      <c r="C30" s="84"/>
      <c r="D30" s="84"/>
      <c r="E30" s="84"/>
      <c r="F30" s="12"/>
    </row>
    <row r="31" spans="1:6" s="10" customFormat="1" ht="31.5">
      <c r="A31" s="89" t="s">
        <v>191</v>
      </c>
      <c r="B31" s="104">
        <v>2</v>
      </c>
      <c r="C31" s="84"/>
      <c r="D31" s="84"/>
      <c r="E31" s="84"/>
      <c r="F31" s="12"/>
    </row>
    <row r="32" spans="1:6" s="10" customFormat="1" ht="15.75">
      <c r="A32" s="89" t="s">
        <v>417</v>
      </c>
      <c r="B32" s="104"/>
      <c r="C32" s="84">
        <f>C33+C48</f>
        <v>744800</v>
      </c>
      <c r="D32" s="84">
        <f>D33+D48</f>
        <v>744800</v>
      </c>
      <c r="E32" s="84">
        <f>E33+E48</f>
        <v>744800</v>
      </c>
      <c r="F32" s="12"/>
    </row>
    <row r="33" spans="1:6" s="10" customFormat="1" ht="15.75">
      <c r="A33" s="89" t="s">
        <v>418</v>
      </c>
      <c r="B33" s="104"/>
      <c r="C33" s="84">
        <f>SUM(C34:C47)</f>
        <v>624800</v>
      </c>
      <c r="D33" s="84">
        <f>SUM(D34:D47)</f>
        <v>660800</v>
      </c>
      <c r="E33" s="84">
        <f>SUM(E34:E47)</f>
        <v>660800</v>
      </c>
      <c r="F33" s="12"/>
    </row>
    <row r="34" spans="1:6" s="10" customFormat="1" ht="15.75">
      <c r="A34" s="89" t="s">
        <v>420</v>
      </c>
      <c r="B34" s="104">
        <v>2</v>
      </c>
      <c r="C34" s="84">
        <v>50000</v>
      </c>
      <c r="D34" s="84">
        <v>29000</v>
      </c>
      <c r="E34" s="84">
        <v>29000</v>
      </c>
      <c r="F34" s="12"/>
    </row>
    <row r="35" spans="1:6" s="10" customFormat="1" ht="47.25">
      <c r="A35" s="89" t="s">
        <v>428</v>
      </c>
      <c r="B35" s="104">
        <v>2</v>
      </c>
      <c r="C35" s="84">
        <v>184800</v>
      </c>
      <c r="D35" s="84">
        <v>191800</v>
      </c>
      <c r="E35" s="84">
        <v>191800</v>
      </c>
      <c r="F35" s="12"/>
    </row>
    <row r="36" spans="1:6" s="10" customFormat="1" ht="31.5">
      <c r="A36" s="89" t="s">
        <v>521</v>
      </c>
      <c r="B36" s="104">
        <v>2</v>
      </c>
      <c r="C36" s="84">
        <v>300000</v>
      </c>
      <c r="D36" s="84">
        <v>0</v>
      </c>
      <c r="E36" s="84">
        <v>0</v>
      </c>
      <c r="F36" s="12"/>
    </row>
    <row r="37" spans="1:6" s="10" customFormat="1" ht="31.5">
      <c r="A37" s="89" t="s">
        <v>421</v>
      </c>
      <c r="B37" s="104">
        <v>2</v>
      </c>
      <c r="C37" s="84">
        <v>20000</v>
      </c>
      <c r="D37" s="84">
        <v>20000</v>
      </c>
      <c r="E37" s="84">
        <v>20000</v>
      </c>
      <c r="F37" s="12"/>
    </row>
    <row r="38" spans="1:6" s="10" customFormat="1" ht="31.5" hidden="1">
      <c r="A38" s="89" t="s">
        <v>429</v>
      </c>
      <c r="B38" s="104">
        <v>2</v>
      </c>
      <c r="C38" s="84"/>
      <c r="D38" s="84"/>
      <c r="E38" s="84"/>
      <c r="F38" s="12"/>
    </row>
    <row r="39" spans="1:6" s="10" customFormat="1" ht="31.5">
      <c r="A39" s="89" t="s">
        <v>427</v>
      </c>
      <c r="B39" s="104">
        <v>2</v>
      </c>
      <c r="C39" s="84">
        <v>40000</v>
      </c>
      <c r="D39" s="84">
        <v>20000</v>
      </c>
      <c r="E39" s="84">
        <v>20000</v>
      </c>
      <c r="F39" s="12"/>
    </row>
    <row r="40" spans="1:6" s="10" customFormat="1" ht="15.75">
      <c r="A40" s="89" t="s">
        <v>426</v>
      </c>
      <c r="B40" s="104">
        <v>2</v>
      </c>
      <c r="C40" s="84"/>
      <c r="D40" s="84">
        <v>380000</v>
      </c>
      <c r="E40" s="84">
        <v>380000</v>
      </c>
      <c r="F40" s="12"/>
    </row>
    <row r="41" spans="1:6" s="10" customFormat="1" ht="15.75">
      <c r="A41" s="89" t="s">
        <v>425</v>
      </c>
      <c r="B41" s="104">
        <v>2</v>
      </c>
      <c r="C41" s="84"/>
      <c r="D41" s="84"/>
      <c r="E41" s="84"/>
      <c r="F41" s="12"/>
    </row>
    <row r="42" spans="1:6" s="10" customFormat="1" ht="31.5">
      <c r="A42" s="89" t="s">
        <v>424</v>
      </c>
      <c r="B42" s="104">
        <v>2</v>
      </c>
      <c r="C42" s="84"/>
      <c r="D42" s="84"/>
      <c r="E42" s="84"/>
      <c r="F42" s="12"/>
    </row>
    <row r="43" spans="1:6" s="10" customFormat="1" ht="31.5">
      <c r="A43" s="89" t="s">
        <v>423</v>
      </c>
      <c r="B43" s="104">
        <v>2</v>
      </c>
      <c r="C43" s="84">
        <v>30000</v>
      </c>
      <c r="D43" s="84">
        <v>20000</v>
      </c>
      <c r="E43" s="84">
        <v>20000</v>
      </c>
      <c r="F43" s="12"/>
    </row>
    <row r="44" spans="1:6" s="10" customFormat="1" ht="15.75" hidden="1">
      <c r="A44" s="89" t="s">
        <v>473</v>
      </c>
      <c r="B44" s="104">
        <v>2</v>
      </c>
      <c r="C44" s="84"/>
      <c r="D44" s="84"/>
      <c r="E44" s="84"/>
      <c r="F44" s="12"/>
    </row>
    <row r="45" spans="1:6" s="10" customFormat="1" ht="15.75" hidden="1">
      <c r="A45" s="89" t="s">
        <v>422</v>
      </c>
      <c r="B45" s="104">
        <v>2</v>
      </c>
      <c r="C45" s="84"/>
      <c r="D45" s="84"/>
      <c r="E45" s="84"/>
      <c r="F45" s="12"/>
    </row>
    <row r="46" spans="1:6" s="10" customFormat="1" ht="15.75" hidden="1">
      <c r="A46" s="89" t="s">
        <v>430</v>
      </c>
      <c r="B46" s="104">
        <v>2</v>
      </c>
      <c r="C46" s="84"/>
      <c r="D46" s="84"/>
      <c r="E46" s="84"/>
      <c r="F46" s="12"/>
    </row>
    <row r="47" spans="1:6" s="10" customFormat="1" ht="15.75" hidden="1">
      <c r="A47" s="89" t="s">
        <v>431</v>
      </c>
      <c r="B47" s="104">
        <v>2</v>
      </c>
      <c r="C47" s="84"/>
      <c r="D47" s="84"/>
      <c r="E47" s="84"/>
      <c r="F47" s="12"/>
    </row>
    <row r="48" spans="1:6" s="10" customFormat="1" ht="15.75">
      <c r="A48" s="89" t="s">
        <v>419</v>
      </c>
      <c r="B48" s="104"/>
      <c r="C48" s="84">
        <f>SUM(C49:C58)</f>
        <v>120000</v>
      </c>
      <c r="D48" s="84">
        <f>SUM(D49:D58)</f>
        <v>84000</v>
      </c>
      <c r="E48" s="84">
        <f>SUM(E49:E58)</f>
        <v>84000</v>
      </c>
      <c r="F48" s="12"/>
    </row>
    <row r="49" spans="1:6" s="10" customFormat="1" ht="15.75" hidden="1">
      <c r="A49" s="89" t="s">
        <v>432</v>
      </c>
      <c r="B49" s="104">
        <v>2</v>
      </c>
      <c r="C49" s="84"/>
      <c r="D49" s="84"/>
      <c r="E49" s="84"/>
      <c r="F49" s="12"/>
    </row>
    <row r="50" spans="1:6" s="10" customFormat="1" ht="31.5" hidden="1">
      <c r="A50" s="89" t="s">
        <v>433</v>
      </c>
      <c r="B50" s="104">
        <v>2</v>
      </c>
      <c r="C50" s="84"/>
      <c r="D50" s="84"/>
      <c r="E50" s="84"/>
      <c r="F50" s="12"/>
    </row>
    <row r="51" spans="1:6" s="10" customFormat="1" ht="31.5" hidden="1">
      <c r="A51" s="89" t="s">
        <v>434</v>
      </c>
      <c r="B51" s="104">
        <v>2</v>
      </c>
      <c r="C51" s="84"/>
      <c r="D51" s="84"/>
      <c r="E51" s="84"/>
      <c r="F51" s="12"/>
    </row>
    <row r="52" spans="1:6" s="10" customFormat="1" ht="15.75" hidden="1">
      <c r="A52" s="89" t="s">
        <v>435</v>
      </c>
      <c r="B52" s="104">
        <v>2</v>
      </c>
      <c r="C52" s="84"/>
      <c r="D52" s="84"/>
      <c r="E52" s="84"/>
      <c r="F52" s="12"/>
    </row>
    <row r="53" spans="1:6" s="10" customFormat="1" ht="15.75">
      <c r="A53" s="89" t="s">
        <v>436</v>
      </c>
      <c r="B53" s="104">
        <v>2</v>
      </c>
      <c r="C53" s="84">
        <v>120000</v>
      </c>
      <c r="D53" s="84">
        <v>84000</v>
      </c>
      <c r="E53" s="84">
        <v>84000</v>
      </c>
      <c r="F53" s="12"/>
    </row>
    <row r="54" spans="1:6" s="10" customFormat="1" ht="15.75" hidden="1">
      <c r="A54" s="89" t="s">
        <v>437</v>
      </c>
      <c r="B54" s="104">
        <v>2</v>
      </c>
      <c r="C54" s="84"/>
      <c r="D54" s="84"/>
      <c r="E54" s="84"/>
      <c r="F54" s="12"/>
    </row>
    <row r="55" spans="1:6" s="10" customFormat="1" ht="15.75" hidden="1">
      <c r="A55" s="89" t="s">
        <v>438</v>
      </c>
      <c r="B55" s="104">
        <v>2</v>
      </c>
      <c r="C55" s="84"/>
      <c r="D55" s="84"/>
      <c r="E55" s="84"/>
      <c r="F55" s="12"/>
    </row>
    <row r="56" spans="1:6" s="10" customFormat="1" ht="15.75" hidden="1">
      <c r="A56" s="89" t="s">
        <v>472</v>
      </c>
      <c r="B56" s="104">
        <v>2</v>
      </c>
      <c r="C56" s="84"/>
      <c r="D56" s="84"/>
      <c r="E56" s="84"/>
      <c r="F56" s="12"/>
    </row>
    <row r="57" spans="1:6" s="10" customFormat="1" ht="15.75" hidden="1">
      <c r="A57" s="89" t="s">
        <v>439</v>
      </c>
      <c r="B57" s="104">
        <v>2</v>
      </c>
      <c r="C57" s="84"/>
      <c r="D57" s="84"/>
      <c r="E57" s="84"/>
      <c r="F57" s="12"/>
    </row>
    <row r="58" spans="1:6" s="10" customFormat="1" ht="15.75" hidden="1">
      <c r="A58" s="89" t="s">
        <v>440</v>
      </c>
      <c r="B58" s="104">
        <v>2</v>
      </c>
      <c r="C58" s="84"/>
      <c r="D58" s="84"/>
      <c r="E58" s="84"/>
      <c r="F58" s="12"/>
    </row>
    <row r="59" spans="1:6" s="10" customFormat="1" ht="15.75">
      <c r="A59" s="112" t="s">
        <v>187</v>
      </c>
      <c r="B59" s="104"/>
      <c r="C59" s="84">
        <f>SUM(C30:C32)+SUM(C28:C28)</f>
        <v>744800</v>
      </c>
      <c r="D59" s="84">
        <f>SUM(D30:D32)+SUM(D28:D28)</f>
        <v>916250</v>
      </c>
      <c r="E59" s="84">
        <f>SUM(E30:E32)+SUM(E28:E28)</f>
        <v>916250</v>
      </c>
      <c r="F59" s="12"/>
    </row>
    <row r="60" spans="1:6" s="10" customFormat="1" ht="15.75">
      <c r="A60" s="43" t="s">
        <v>185</v>
      </c>
      <c r="B60" s="104"/>
      <c r="C60" s="86">
        <f>SUM(C61:C63)</f>
        <v>744800</v>
      </c>
      <c r="D60" s="86">
        <f>SUM(D61:D63)</f>
        <v>922050</v>
      </c>
      <c r="E60" s="86">
        <f>SUM(E61:E63)</f>
        <v>927850</v>
      </c>
      <c r="F60" s="12"/>
    </row>
    <row r="61" spans="1:6" s="10" customFormat="1" ht="15.75">
      <c r="A61" s="89" t="s">
        <v>407</v>
      </c>
      <c r="B61" s="102">
        <v>1</v>
      </c>
      <c r="C61" s="84">
        <f>SUMIF($B$19:$B$60,"1",C$19:C$60)</f>
        <v>0</v>
      </c>
      <c r="D61" s="84">
        <f>SUMIF($B$19:$B$60,"1",D$19:D$60)</f>
        <v>0</v>
      </c>
      <c r="E61" s="84">
        <f>SUMIF($B$19:$B$60,"1",E$19:E$60)</f>
        <v>0</v>
      </c>
      <c r="F61" s="12"/>
    </row>
    <row r="62" spans="1:6" s="10" customFormat="1" ht="15.75">
      <c r="A62" s="89" t="s">
        <v>245</v>
      </c>
      <c r="B62" s="102">
        <v>2</v>
      </c>
      <c r="C62" s="84">
        <f>SUMIF($B$19:$B$60,"2",C$19:C$60)</f>
        <v>744800</v>
      </c>
      <c r="D62" s="84">
        <f>SUMIF($B$19:$B$60,"2",D$19:D$60)</f>
        <v>922050</v>
      </c>
      <c r="E62" s="84">
        <f>SUMIF($B$19:$B$60,"2",E$19:E$60)</f>
        <v>927850</v>
      </c>
      <c r="F62" s="12"/>
    </row>
    <row r="63" spans="1:6" s="10" customFormat="1" ht="15.75">
      <c r="A63" s="89" t="s">
        <v>137</v>
      </c>
      <c r="B63" s="102">
        <v>3</v>
      </c>
      <c r="C63" s="84">
        <f>SUMIF($B$19:$B$60,"3",C$19:C$60)</f>
        <v>0</v>
      </c>
      <c r="D63" s="84">
        <f>SUMIF($B$19:$B$60,"3",D$19:D$60)</f>
        <v>0</v>
      </c>
      <c r="E63" s="84">
        <f>SUMIF($B$19:$B$60,"3",E$19:E$60)</f>
        <v>0</v>
      </c>
      <c r="F63" s="12"/>
    </row>
    <row r="64" spans="1:6" s="10" customFormat="1" ht="15.75">
      <c r="A64" s="67" t="s">
        <v>246</v>
      </c>
      <c r="B64" s="17"/>
      <c r="C64" s="84"/>
      <c r="D64" s="84"/>
      <c r="E64" s="84"/>
      <c r="F64" s="12"/>
    </row>
    <row r="65" spans="1:6" s="10" customFormat="1" ht="15.75" hidden="1">
      <c r="A65" s="64" t="s">
        <v>199</v>
      </c>
      <c r="B65" s="17"/>
      <c r="C65" s="84"/>
      <c r="D65" s="84"/>
      <c r="E65" s="84"/>
      <c r="F65" s="12"/>
    </row>
    <row r="66" spans="1:6" s="10" customFormat="1" ht="31.5" hidden="1">
      <c r="A66" s="64" t="s">
        <v>444</v>
      </c>
      <c r="B66" s="17">
        <v>2</v>
      </c>
      <c r="C66" s="84"/>
      <c r="D66" s="84"/>
      <c r="E66" s="84"/>
      <c r="F66" s="12"/>
    </row>
    <row r="67" spans="1:6" s="10" customFormat="1" ht="31.5" hidden="1">
      <c r="A67" s="64" t="s">
        <v>443</v>
      </c>
      <c r="B67" s="17"/>
      <c r="C67" s="84"/>
      <c r="D67" s="84"/>
      <c r="E67" s="84"/>
      <c r="F67" s="12"/>
    </row>
    <row r="68" spans="1:6" s="10" customFormat="1" ht="15.75" hidden="1">
      <c r="A68" s="64" t="s">
        <v>442</v>
      </c>
      <c r="B68" s="17"/>
      <c r="C68" s="84"/>
      <c r="D68" s="84"/>
      <c r="E68" s="84"/>
      <c r="F68" s="12"/>
    </row>
    <row r="69" spans="1:6" s="10" customFormat="1" ht="15.75" hidden="1">
      <c r="A69" s="64"/>
      <c r="B69" s="17"/>
      <c r="C69" s="84"/>
      <c r="D69" s="84"/>
      <c r="E69" s="84"/>
      <c r="F69" s="12"/>
    </row>
    <row r="70" spans="1:6" s="10" customFormat="1" ht="31.5" hidden="1">
      <c r="A70" s="64" t="s">
        <v>197</v>
      </c>
      <c r="B70" s="17"/>
      <c r="C70" s="84"/>
      <c r="D70" s="84"/>
      <c r="E70" s="84"/>
      <c r="F70" s="12"/>
    </row>
    <row r="71" spans="1:6" s="10" customFormat="1" ht="15.75" hidden="1">
      <c r="A71" s="64"/>
      <c r="B71" s="17"/>
      <c r="C71" s="84"/>
      <c r="D71" s="84"/>
      <c r="E71" s="84"/>
      <c r="F71" s="12"/>
    </row>
    <row r="72" spans="1:6" s="10" customFormat="1" ht="31.5" hidden="1">
      <c r="A72" s="64" t="s">
        <v>198</v>
      </c>
      <c r="B72" s="17"/>
      <c r="C72" s="84"/>
      <c r="D72" s="84"/>
      <c r="E72" s="84"/>
      <c r="F72" s="12"/>
    </row>
    <row r="73" spans="1:6" s="10" customFormat="1" ht="15.75" hidden="1">
      <c r="A73" s="64"/>
      <c r="B73" s="17"/>
      <c r="C73" s="84"/>
      <c r="D73" s="84"/>
      <c r="E73" s="84"/>
      <c r="F73" s="12"/>
    </row>
    <row r="74" spans="1:6" s="10" customFormat="1" ht="31.5" hidden="1">
      <c r="A74" s="64" t="s">
        <v>201</v>
      </c>
      <c r="B74" s="17"/>
      <c r="C74" s="84"/>
      <c r="D74" s="84"/>
      <c r="E74" s="84"/>
      <c r="F74" s="12"/>
    </row>
    <row r="75" spans="1:6" s="10" customFormat="1" ht="15.75" hidden="1">
      <c r="A75" s="89" t="s">
        <v>157</v>
      </c>
      <c r="B75" s="104">
        <v>2</v>
      </c>
      <c r="C75" s="84"/>
      <c r="D75" s="84"/>
      <c r="E75" s="84"/>
      <c r="F75" s="12"/>
    </row>
    <row r="76" spans="1:6" s="10" customFormat="1" ht="15.75" hidden="1">
      <c r="A76" s="88" t="s">
        <v>131</v>
      </c>
      <c r="B76" s="17"/>
      <c r="C76" s="84"/>
      <c r="D76" s="84"/>
      <c r="E76" s="84"/>
      <c r="F76" s="12"/>
    </row>
    <row r="77" spans="1:6" s="10" customFormat="1" ht="15.75" hidden="1">
      <c r="A77" s="111" t="s">
        <v>156</v>
      </c>
      <c r="B77" s="17"/>
      <c r="C77" s="84">
        <f>SUM(C75:C76)</f>
        <v>0</v>
      </c>
      <c r="D77" s="84">
        <f>SUM(D75:D76)</f>
        <v>0</v>
      </c>
      <c r="E77" s="84">
        <f>SUM(E75:E76)</f>
        <v>0</v>
      </c>
      <c r="F77" s="12"/>
    </row>
    <row r="78" spans="1:6" s="10" customFormat="1" ht="15.75">
      <c r="A78" s="89" t="s">
        <v>142</v>
      </c>
      <c r="B78" s="17">
        <v>2</v>
      </c>
      <c r="C78" s="84">
        <v>312688</v>
      </c>
      <c r="D78" s="84">
        <v>312688</v>
      </c>
      <c r="E78" s="84">
        <v>312688</v>
      </c>
      <c r="F78" s="12"/>
    </row>
    <row r="79" spans="1:6" s="10" customFormat="1" ht="15.75">
      <c r="A79" s="88" t="s">
        <v>465</v>
      </c>
      <c r="B79" s="104">
        <v>2</v>
      </c>
      <c r="C79" s="84">
        <v>-4292</v>
      </c>
      <c r="D79" s="84">
        <v>-4292</v>
      </c>
      <c r="E79" s="84">
        <v>-4292</v>
      </c>
      <c r="F79" s="12"/>
    </row>
    <row r="80" spans="1:6" s="10" customFormat="1" ht="15.75">
      <c r="A80" s="88" t="s">
        <v>474</v>
      </c>
      <c r="B80" s="104">
        <v>2</v>
      </c>
      <c r="C80" s="84">
        <v>10704</v>
      </c>
      <c r="D80" s="84">
        <v>10704</v>
      </c>
      <c r="E80" s="84">
        <v>10704</v>
      </c>
      <c r="F80" s="12"/>
    </row>
    <row r="81" spans="1:6" s="10" customFormat="1" ht="15.75">
      <c r="A81" s="88" t="s">
        <v>466</v>
      </c>
      <c r="B81" s="104">
        <v>2</v>
      </c>
      <c r="C81" s="84">
        <v>-4958</v>
      </c>
      <c r="D81" s="84">
        <v>-4958</v>
      </c>
      <c r="E81" s="84">
        <v>-4958</v>
      </c>
      <c r="F81" s="12"/>
    </row>
    <row r="82" spans="1:6" s="10" customFormat="1" ht="15.75">
      <c r="A82" s="88" t="s">
        <v>475</v>
      </c>
      <c r="B82" s="104">
        <v>2</v>
      </c>
      <c r="C82" s="84">
        <v>7507</v>
      </c>
      <c r="D82" s="84">
        <v>7507</v>
      </c>
      <c r="E82" s="84">
        <v>7507</v>
      </c>
      <c r="F82" s="12"/>
    </row>
    <row r="83" spans="1:6" s="10" customFormat="1" ht="15.75">
      <c r="A83" s="88" t="s">
        <v>467</v>
      </c>
      <c r="B83" s="104">
        <v>2</v>
      </c>
      <c r="C83" s="84">
        <v>-13278</v>
      </c>
      <c r="D83" s="84">
        <v>-13278</v>
      </c>
      <c r="E83" s="84">
        <v>-13278</v>
      </c>
      <c r="F83" s="12"/>
    </row>
    <row r="84" spans="1:6" s="10" customFormat="1" ht="15.75">
      <c r="A84" s="88" t="s">
        <v>476</v>
      </c>
      <c r="B84" s="104">
        <v>2</v>
      </c>
      <c r="C84" s="84">
        <v>129262</v>
      </c>
      <c r="D84" s="84">
        <v>129262</v>
      </c>
      <c r="E84" s="84">
        <v>129262</v>
      </c>
      <c r="F84" s="12"/>
    </row>
    <row r="85" spans="1:6" s="10" customFormat="1" ht="15.75">
      <c r="A85" s="88" t="s">
        <v>484</v>
      </c>
      <c r="B85" s="17">
        <v>2</v>
      </c>
      <c r="C85" s="84">
        <v>200000</v>
      </c>
      <c r="D85" s="84">
        <v>200000</v>
      </c>
      <c r="E85" s="84">
        <v>200000</v>
      </c>
      <c r="F85" s="12"/>
    </row>
    <row r="86" spans="1:6" s="10" customFormat="1" ht="15.75">
      <c r="A86" s="206" t="s">
        <v>625</v>
      </c>
      <c r="B86" s="17">
        <v>2</v>
      </c>
      <c r="C86" s="84"/>
      <c r="D86" s="84">
        <v>5000</v>
      </c>
      <c r="E86" s="84">
        <v>5000</v>
      </c>
      <c r="F86" s="12"/>
    </row>
    <row r="87" spans="1:6" s="10" customFormat="1" ht="31.5">
      <c r="A87" s="111" t="s">
        <v>202</v>
      </c>
      <c r="B87" s="17"/>
      <c r="C87" s="84">
        <f>SUM(C78:C85)</f>
        <v>637633</v>
      </c>
      <c r="D87" s="84">
        <f>SUM(D78:D86)</f>
        <v>642633</v>
      </c>
      <c r="E87" s="84">
        <f>SUM(E78:E86)</f>
        <v>642633</v>
      </c>
      <c r="F87" s="12"/>
    </row>
    <row r="88" spans="1:6" s="10" customFormat="1" ht="15.75" hidden="1">
      <c r="A88" s="88" t="s">
        <v>477</v>
      </c>
      <c r="B88" s="104">
        <v>2</v>
      </c>
      <c r="C88" s="84"/>
      <c r="D88" s="84"/>
      <c r="E88" s="84"/>
      <c r="F88" s="12"/>
    </row>
    <row r="89" spans="1:6" s="10" customFormat="1" ht="15.75" hidden="1">
      <c r="A89" s="88" t="s">
        <v>478</v>
      </c>
      <c r="B89" s="104">
        <v>2</v>
      </c>
      <c r="C89" s="84"/>
      <c r="D89" s="84"/>
      <c r="E89" s="84"/>
      <c r="F89" s="12"/>
    </row>
    <row r="90" spans="1:6" s="10" customFormat="1" ht="15.75" hidden="1">
      <c r="A90" s="88" t="s">
        <v>479</v>
      </c>
      <c r="B90" s="104">
        <v>2</v>
      </c>
      <c r="C90" s="84"/>
      <c r="D90" s="84"/>
      <c r="E90" s="84"/>
      <c r="F90" s="12"/>
    </row>
    <row r="91" spans="1:6" s="10" customFormat="1" ht="15.75" hidden="1">
      <c r="A91" s="88" t="s">
        <v>480</v>
      </c>
      <c r="B91" s="104">
        <v>2</v>
      </c>
      <c r="C91" s="84"/>
      <c r="D91" s="84"/>
      <c r="E91" s="84"/>
      <c r="F91" s="12"/>
    </row>
    <row r="92" spans="1:6" s="10" customFormat="1" ht="15.75" hidden="1">
      <c r="A92" s="88" t="s">
        <v>481</v>
      </c>
      <c r="B92" s="104">
        <v>2</v>
      </c>
      <c r="C92" s="84"/>
      <c r="D92" s="84"/>
      <c r="E92" s="84"/>
      <c r="F92" s="12"/>
    </row>
    <row r="93" spans="1:6" s="10" customFormat="1" ht="15.75">
      <c r="A93" s="88" t="s">
        <v>482</v>
      </c>
      <c r="B93" s="104">
        <v>2</v>
      </c>
      <c r="C93" s="84">
        <v>52042</v>
      </c>
      <c r="D93" s="84">
        <v>52042</v>
      </c>
      <c r="E93" s="84">
        <v>52042</v>
      </c>
      <c r="F93" s="12"/>
    </row>
    <row r="94" spans="1:6" s="10" customFormat="1" ht="15.75" hidden="1">
      <c r="A94" s="88" t="s">
        <v>483</v>
      </c>
      <c r="B94" s="17">
        <v>2</v>
      </c>
      <c r="C94" s="84"/>
      <c r="D94" s="84"/>
      <c r="E94" s="84"/>
      <c r="F94" s="12"/>
    </row>
    <row r="95" spans="1:6" s="10" customFormat="1" ht="15.75" hidden="1">
      <c r="A95" s="88" t="s">
        <v>484</v>
      </c>
      <c r="B95" s="17">
        <v>2</v>
      </c>
      <c r="C95" s="84"/>
      <c r="D95" s="84"/>
      <c r="E95" s="84"/>
      <c r="F95" s="12"/>
    </row>
    <row r="96" spans="1:6" s="10" customFormat="1" ht="15.75" hidden="1">
      <c r="A96" s="88" t="s">
        <v>522</v>
      </c>
      <c r="B96" s="17">
        <v>2</v>
      </c>
      <c r="C96" s="84"/>
      <c r="D96" s="84"/>
      <c r="E96" s="84"/>
      <c r="F96" s="12"/>
    </row>
    <row r="97" spans="1:6" s="10" customFormat="1" ht="15.75" hidden="1">
      <c r="A97" s="88" t="s">
        <v>131</v>
      </c>
      <c r="B97" s="17"/>
      <c r="C97" s="84"/>
      <c r="D97" s="84"/>
      <c r="E97" s="84"/>
      <c r="F97" s="12"/>
    </row>
    <row r="98" spans="1:6" s="10" customFormat="1" ht="15.75">
      <c r="A98" s="111" t="s">
        <v>203</v>
      </c>
      <c r="B98" s="17"/>
      <c r="C98" s="84">
        <f>SUM(C88:C97)</f>
        <v>52042</v>
      </c>
      <c r="D98" s="84">
        <f>SUM(D88:D97)</f>
        <v>52042</v>
      </c>
      <c r="E98" s="84">
        <f>SUM(E88:E97)</f>
        <v>52042</v>
      </c>
      <c r="F98" s="12"/>
    </row>
    <row r="99" spans="1:6" s="10" customFormat="1" ht="31.5">
      <c r="A99" s="112" t="s">
        <v>200</v>
      </c>
      <c r="B99" s="17"/>
      <c r="C99" s="84">
        <f>C77+C87+C98</f>
        <v>689675</v>
      </c>
      <c r="D99" s="84">
        <f>D77+D87+D98</f>
        <v>694675</v>
      </c>
      <c r="E99" s="84">
        <f>E77+E87+E98</f>
        <v>694675</v>
      </c>
      <c r="F99" s="12"/>
    </row>
    <row r="100" spans="1:6" s="10" customFormat="1" ht="15.75">
      <c r="A100" s="64"/>
      <c r="B100" s="104"/>
      <c r="C100" s="84"/>
      <c r="D100" s="84"/>
      <c r="E100" s="84"/>
      <c r="F100" s="12"/>
    </row>
    <row r="101" spans="1:6" s="10" customFormat="1" ht="31.5" hidden="1">
      <c r="A101" s="64" t="s">
        <v>204</v>
      </c>
      <c r="B101" s="104"/>
      <c r="C101" s="84"/>
      <c r="D101" s="84"/>
      <c r="E101" s="84"/>
      <c r="F101" s="12"/>
    </row>
    <row r="102" spans="1:6" s="10" customFormat="1" ht="15.75">
      <c r="A102" s="89" t="s">
        <v>463</v>
      </c>
      <c r="B102" s="104">
        <v>2</v>
      </c>
      <c r="C102" s="84">
        <v>100000</v>
      </c>
      <c r="D102" s="84">
        <v>100000</v>
      </c>
      <c r="E102" s="84">
        <v>100000</v>
      </c>
      <c r="F102" s="12"/>
    </row>
    <row r="103" spans="1:6" s="10" customFormat="1" ht="47.25">
      <c r="A103" s="64" t="s">
        <v>205</v>
      </c>
      <c r="B103" s="104"/>
      <c r="C103" s="84">
        <f>SUM(C102)</f>
        <v>100000</v>
      </c>
      <c r="D103" s="84">
        <f>SUM(D102)</f>
        <v>100000</v>
      </c>
      <c r="E103" s="84">
        <f>SUM(E102)</f>
        <v>100000</v>
      </c>
      <c r="F103" s="12"/>
    </row>
    <row r="104" spans="1:6" s="10" customFormat="1" ht="15.75" hidden="1">
      <c r="A104" s="64" t="s">
        <v>206</v>
      </c>
      <c r="B104" s="104"/>
      <c r="C104" s="84"/>
      <c r="D104" s="84"/>
      <c r="E104" s="84"/>
      <c r="F104" s="12"/>
    </row>
    <row r="105" spans="1:6" s="10" customFormat="1" ht="15.75" hidden="1">
      <c r="A105" s="64" t="s">
        <v>207</v>
      </c>
      <c r="B105" s="104"/>
      <c r="C105" s="84"/>
      <c r="D105" s="84"/>
      <c r="E105" s="84"/>
      <c r="F105" s="12"/>
    </row>
    <row r="106" spans="1:6" s="10" customFormat="1" ht="15.75">
      <c r="A106" s="124" t="s">
        <v>464</v>
      </c>
      <c r="B106" s="104">
        <v>2</v>
      </c>
      <c r="C106" s="84"/>
      <c r="D106" s="84"/>
      <c r="E106" s="84"/>
      <c r="F106" s="12"/>
    </row>
    <row r="107" spans="1:6" s="10" customFormat="1" ht="15.75">
      <c r="A107" s="124" t="s">
        <v>485</v>
      </c>
      <c r="B107" s="104">
        <v>2</v>
      </c>
      <c r="C107" s="84"/>
      <c r="D107" s="84"/>
      <c r="E107" s="84"/>
      <c r="F107" s="12"/>
    </row>
    <row r="108" spans="1:6" s="10" customFormat="1" ht="15.75">
      <c r="A108" s="124"/>
      <c r="B108" s="104">
        <v>2</v>
      </c>
      <c r="C108" s="84"/>
      <c r="D108" s="84"/>
      <c r="E108" s="84"/>
      <c r="F108" s="12"/>
    </row>
    <row r="109" spans="1:6" s="10" customFormat="1" ht="15.75">
      <c r="A109" s="124" t="s">
        <v>486</v>
      </c>
      <c r="B109" s="104">
        <v>2</v>
      </c>
      <c r="C109" s="84">
        <v>30000</v>
      </c>
      <c r="D109" s="84">
        <v>30000</v>
      </c>
      <c r="E109" s="84">
        <v>30000</v>
      </c>
      <c r="F109" s="12"/>
    </row>
    <row r="110" spans="1:6" s="10" customFormat="1" ht="15.75">
      <c r="A110" s="113" t="s">
        <v>208</v>
      </c>
      <c r="B110" s="104"/>
      <c r="C110" s="84">
        <f>SUM(C106:C109)</f>
        <v>30000</v>
      </c>
      <c r="D110" s="84">
        <f>SUM(D106:D109)</f>
        <v>30000</v>
      </c>
      <c r="E110" s="84">
        <f>SUM(E106:E109)</f>
        <v>30000</v>
      </c>
      <c r="F110" s="12"/>
    </row>
    <row r="111" spans="1:6" s="10" customFormat="1" ht="15.75" hidden="1">
      <c r="A111" s="89" t="s">
        <v>155</v>
      </c>
      <c r="B111" s="104">
        <v>2</v>
      </c>
      <c r="C111" s="84"/>
      <c r="D111" s="84"/>
      <c r="E111" s="84"/>
      <c r="F111" s="12"/>
    </row>
    <row r="112" spans="1:6" s="10" customFormat="1" ht="15.75" hidden="1">
      <c r="A112" s="89"/>
      <c r="B112" s="104"/>
      <c r="C112" s="84"/>
      <c r="D112" s="84"/>
      <c r="E112" s="84"/>
      <c r="F112" s="12"/>
    </row>
    <row r="113" spans="1:6" s="10" customFormat="1" ht="15.75" hidden="1">
      <c r="A113" s="113" t="s">
        <v>154</v>
      </c>
      <c r="B113" s="104"/>
      <c r="C113" s="84">
        <f>SUM(C111:C112)</f>
        <v>0</v>
      </c>
      <c r="D113" s="84">
        <f>SUM(D111:D112)</f>
        <v>0</v>
      </c>
      <c r="E113" s="84">
        <f>SUM(E111:E112)</f>
        <v>0</v>
      </c>
      <c r="F113" s="12"/>
    </row>
    <row r="114" spans="1:6" s="10" customFormat="1" ht="15.75" hidden="1">
      <c r="A114" s="89"/>
      <c r="B114" s="104"/>
      <c r="C114" s="84"/>
      <c r="D114" s="84"/>
      <c r="E114" s="84"/>
      <c r="F114" s="12"/>
    </row>
    <row r="115" spans="1:6" s="10" customFormat="1" ht="15.75" hidden="1">
      <c r="A115" s="89"/>
      <c r="B115" s="104"/>
      <c r="C115" s="84"/>
      <c r="D115" s="84"/>
      <c r="E115" s="84"/>
      <c r="F115" s="12"/>
    </row>
    <row r="116" spans="1:6" s="10" customFormat="1" ht="15.75" hidden="1">
      <c r="A116" s="113" t="s">
        <v>209</v>
      </c>
      <c r="B116" s="104"/>
      <c r="C116" s="84">
        <f>SUM(C114:C115)</f>
        <v>0</v>
      </c>
      <c r="D116" s="84">
        <f>SUM(D114:D115)</f>
        <v>0</v>
      </c>
      <c r="E116" s="84">
        <f>SUM(E114:E115)</f>
        <v>0</v>
      </c>
      <c r="F116" s="12"/>
    </row>
    <row r="117" spans="1:6" s="10" customFormat="1" ht="15.75" hidden="1">
      <c r="A117" s="68"/>
      <c r="B117" s="104"/>
      <c r="C117" s="84"/>
      <c r="D117" s="84"/>
      <c r="E117" s="84"/>
      <c r="F117" s="12"/>
    </row>
    <row r="118" spans="1:6" s="10" customFormat="1" ht="15.75" hidden="1">
      <c r="A118" s="64"/>
      <c r="B118" s="104"/>
      <c r="C118" s="84"/>
      <c r="D118" s="84"/>
      <c r="E118" s="84"/>
      <c r="F118" s="12"/>
    </row>
    <row r="119" spans="1:6" s="10" customFormat="1" ht="31.5">
      <c r="A119" s="112" t="s">
        <v>445</v>
      </c>
      <c r="B119" s="104"/>
      <c r="C119" s="84">
        <f>C110+C113+C116</f>
        <v>30000</v>
      </c>
      <c r="D119" s="84">
        <f>D110+D113+D116</f>
        <v>30000</v>
      </c>
      <c r="E119" s="84">
        <f>E110+E113+E116</f>
        <v>30000</v>
      </c>
      <c r="F119" s="12"/>
    </row>
    <row r="120" spans="1:6" s="10" customFormat="1" ht="15.75">
      <c r="A120" s="89" t="s">
        <v>228</v>
      </c>
      <c r="B120" s="104">
        <v>2</v>
      </c>
      <c r="C120" s="84">
        <v>289799</v>
      </c>
      <c r="D120" s="84">
        <v>108309</v>
      </c>
      <c r="E120" s="84">
        <v>108309</v>
      </c>
      <c r="F120" s="12"/>
    </row>
    <row r="121" spans="1:6" s="10" customFormat="1" ht="15.75" hidden="1">
      <c r="A121" s="89" t="s">
        <v>229</v>
      </c>
      <c r="B121" s="104">
        <v>2</v>
      </c>
      <c r="C121" s="84"/>
      <c r="D121" s="84"/>
      <c r="E121" s="84"/>
      <c r="F121" s="12"/>
    </row>
    <row r="122" spans="1:6" s="10" customFormat="1" ht="15.75">
      <c r="A122" s="64" t="s">
        <v>446</v>
      </c>
      <c r="B122" s="104"/>
      <c r="C122" s="84">
        <f>SUM(C120:C121)</f>
        <v>289799</v>
      </c>
      <c r="D122" s="84">
        <f>SUM(D120:D121)</f>
        <v>108309</v>
      </c>
      <c r="E122" s="84">
        <f>SUM(E120:E121)</f>
        <v>108309</v>
      </c>
      <c r="F122" s="12"/>
    </row>
    <row r="123" spans="1:6" s="10" customFormat="1" ht="15.75">
      <c r="A123" s="66" t="s">
        <v>246</v>
      </c>
      <c r="B123" s="104"/>
      <c r="C123" s="86">
        <f>SUM(C124:C124:C126)</f>
        <v>1109474</v>
      </c>
      <c r="D123" s="86">
        <f>SUM(D124:D124:D126)</f>
        <v>932984</v>
      </c>
      <c r="E123" s="86">
        <f>SUM(E124:E124:E126)</f>
        <v>932984</v>
      </c>
      <c r="F123" s="12"/>
    </row>
    <row r="124" spans="1:6" s="10" customFormat="1" ht="15.75">
      <c r="A124" s="89" t="s">
        <v>407</v>
      </c>
      <c r="B124" s="102">
        <v>1</v>
      </c>
      <c r="C124" s="84">
        <f>SUMIF($B$64:$B$123,"1",C$64:C$123)</f>
        <v>0</v>
      </c>
      <c r="D124" s="84">
        <f>SUMIF($B$64:$B$123,"1",D$64:D$123)</f>
        <v>0</v>
      </c>
      <c r="E124" s="84">
        <f>SUMIF($B$64:$B$123,"1",E$64:E$123)</f>
        <v>0</v>
      </c>
      <c r="F124" s="12"/>
    </row>
    <row r="125" spans="1:6" s="10" customFormat="1" ht="15.75">
      <c r="A125" s="89" t="s">
        <v>245</v>
      </c>
      <c r="B125" s="102">
        <v>2</v>
      </c>
      <c r="C125" s="84">
        <f>SUMIF($B$64:$B$123,"2",C$64:C$123)</f>
        <v>1109474</v>
      </c>
      <c r="D125" s="84">
        <f>SUMIF($B$64:$B$123,"2",D$64:D$123)</f>
        <v>932984</v>
      </c>
      <c r="E125" s="84">
        <f>SUMIF($B$64:$B$123,"2",E$64:E$123)</f>
        <v>932984</v>
      </c>
      <c r="F125" s="12"/>
    </row>
    <row r="126" spans="1:6" s="10" customFormat="1" ht="15.75">
      <c r="A126" s="89" t="s">
        <v>137</v>
      </c>
      <c r="B126" s="102">
        <v>3</v>
      </c>
      <c r="C126" s="84">
        <f>SUMIF($B$64:$B$123,"3",C$64:C$123)</f>
        <v>0</v>
      </c>
      <c r="D126" s="84">
        <f>SUMIF($B$64:$B$123,"3",D$64:D$123)</f>
        <v>0</v>
      </c>
      <c r="E126" s="84">
        <f>SUMIF($B$64:$B$123,"3",E$64:E$123)</f>
        <v>0</v>
      </c>
      <c r="F126" s="12"/>
    </row>
    <row r="127" spans="1:6" ht="15.75">
      <c r="A127" s="68" t="s">
        <v>93</v>
      </c>
      <c r="B127" s="104"/>
      <c r="C127" s="84"/>
      <c r="D127" s="84"/>
      <c r="E127" s="84"/>
      <c r="F127" s="12"/>
    </row>
    <row r="128" spans="1:6" ht="15.75">
      <c r="A128" s="43" t="s">
        <v>247</v>
      </c>
      <c r="B128" s="104"/>
      <c r="C128" s="86">
        <f>SUM(C129:C131)</f>
        <v>3950000</v>
      </c>
      <c r="D128" s="86">
        <f>SUM(D129:D131)</f>
        <v>4193984</v>
      </c>
      <c r="E128" s="86">
        <f>SUM(E129:E131)</f>
        <v>4193984</v>
      </c>
      <c r="F128" s="12"/>
    </row>
    <row r="129" spans="1:6" ht="15.75">
      <c r="A129" s="89" t="s">
        <v>407</v>
      </c>
      <c r="B129" s="102">
        <v>1</v>
      </c>
      <c r="C129" s="84">
        <f>Felh!J32</f>
        <v>0</v>
      </c>
      <c r="D129" s="84">
        <f>Felh!K32</f>
        <v>0</v>
      </c>
      <c r="E129" s="84">
        <f>Felh!L32</f>
        <v>0</v>
      </c>
      <c r="F129" s="12"/>
    </row>
    <row r="130" spans="1:6" ht="15.75">
      <c r="A130" s="89" t="s">
        <v>245</v>
      </c>
      <c r="B130" s="102">
        <v>2</v>
      </c>
      <c r="C130" s="84">
        <f>Felh!J33</f>
        <v>3950000</v>
      </c>
      <c r="D130" s="84">
        <f>Felh!K33</f>
        <v>4193984</v>
      </c>
      <c r="E130" s="84">
        <f>Felh!L33</f>
        <v>4193984</v>
      </c>
      <c r="F130" s="12"/>
    </row>
    <row r="131" spans="1:6" ht="15.75">
      <c r="A131" s="89" t="s">
        <v>137</v>
      </c>
      <c r="B131" s="102">
        <v>3</v>
      </c>
      <c r="C131" s="84">
        <f>Felh!J34</f>
        <v>0</v>
      </c>
      <c r="D131" s="84">
        <f>Felh!K34</f>
        <v>0</v>
      </c>
      <c r="E131" s="84">
        <f>Felh!L34</f>
        <v>0</v>
      </c>
      <c r="F131" s="12"/>
    </row>
    <row r="132" spans="1:6" ht="15.75">
      <c r="A132" s="43" t="s">
        <v>248</v>
      </c>
      <c r="B132" s="104"/>
      <c r="C132" s="86">
        <f>SUM(C133:C135)</f>
        <v>1009405</v>
      </c>
      <c r="D132" s="86">
        <f>SUM(D133:D135)</f>
        <v>1224837</v>
      </c>
      <c r="E132" s="86">
        <f>SUM(E133:E135)</f>
        <v>1224837</v>
      </c>
      <c r="F132" s="12"/>
    </row>
    <row r="133" spans="1:6" ht="15.75">
      <c r="A133" s="89" t="s">
        <v>407</v>
      </c>
      <c r="B133" s="102">
        <v>1</v>
      </c>
      <c r="C133" s="84">
        <f>Felh!J50</f>
        <v>0</v>
      </c>
      <c r="D133" s="84">
        <f>Felh!K50</f>
        <v>0</v>
      </c>
      <c r="E133" s="84">
        <f>Felh!L50</f>
        <v>0</v>
      </c>
      <c r="F133" s="12"/>
    </row>
    <row r="134" spans="1:6" ht="15.75">
      <c r="A134" s="89" t="s">
        <v>245</v>
      </c>
      <c r="B134" s="102">
        <v>2</v>
      </c>
      <c r="C134" s="84">
        <f>Felh!J51</f>
        <v>1009405</v>
      </c>
      <c r="D134" s="84">
        <f>Felh!K51</f>
        <v>1224837</v>
      </c>
      <c r="E134" s="84">
        <f>Felh!L51</f>
        <v>1224837</v>
      </c>
      <c r="F134" s="12"/>
    </row>
    <row r="135" spans="1:6" ht="15" customHeight="1">
      <c r="A135" s="89" t="s">
        <v>137</v>
      </c>
      <c r="B135" s="102">
        <v>3</v>
      </c>
      <c r="C135" s="84">
        <f>Felh!J52</f>
        <v>0</v>
      </c>
      <c r="D135" s="84">
        <f>Felh!K52</f>
        <v>0</v>
      </c>
      <c r="E135" s="84">
        <f>Felh!L52</f>
        <v>0</v>
      </c>
      <c r="F135" s="12"/>
    </row>
    <row r="136" spans="1:6" ht="15.75">
      <c r="A136" s="43" t="s">
        <v>249</v>
      </c>
      <c r="B136" s="104"/>
      <c r="C136" s="86">
        <f>SUM(C137:C139)</f>
        <v>250000</v>
      </c>
      <c r="D136" s="86">
        <f>SUM(D137:D139)</f>
        <v>265000</v>
      </c>
      <c r="E136" s="86">
        <f>SUM(E137:E139)</f>
        <v>265000</v>
      </c>
      <c r="F136" s="12"/>
    </row>
    <row r="137" spans="1:6" ht="15.75">
      <c r="A137" s="89" t="s">
        <v>407</v>
      </c>
      <c r="B137" s="102">
        <v>1</v>
      </c>
      <c r="C137" s="84">
        <f>Felh!J70</f>
        <v>0</v>
      </c>
      <c r="D137" s="84">
        <f>Felh!K70</f>
        <v>0</v>
      </c>
      <c r="E137" s="84">
        <f>Felh!L70</f>
        <v>0</v>
      </c>
      <c r="F137" s="12"/>
    </row>
    <row r="138" spans="1:6" ht="15.75">
      <c r="A138" s="89" t="s">
        <v>245</v>
      </c>
      <c r="B138" s="102">
        <v>2</v>
      </c>
      <c r="C138" s="84">
        <f>Felh!J71</f>
        <v>250000</v>
      </c>
      <c r="D138" s="84">
        <f>Felh!K71</f>
        <v>265000</v>
      </c>
      <c r="E138" s="84">
        <f>Felh!L71</f>
        <v>265000</v>
      </c>
      <c r="F138" s="12"/>
    </row>
    <row r="139" spans="1:6" ht="15.75">
      <c r="A139" s="89" t="s">
        <v>137</v>
      </c>
      <c r="B139" s="102">
        <v>3</v>
      </c>
      <c r="C139" s="84">
        <f>Felh!J72</f>
        <v>0</v>
      </c>
      <c r="D139" s="84">
        <f>Felh!K72</f>
        <v>0</v>
      </c>
      <c r="E139" s="84">
        <f>Felh!L72</f>
        <v>0</v>
      </c>
      <c r="F139" s="12"/>
    </row>
    <row r="140" spans="1:6" ht="16.5">
      <c r="A140" s="70" t="s">
        <v>250</v>
      </c>
      <c r="B140" s="105"/>
      <c r="C140" s="84"/>
      <c r="D140" s="84"/>
      <c r="E140" s="84"/>
      <c r="F140" s="12"/>
    </row>
    <row r="141" spans="1:6" ht="15.75">
      <c r="A141" s="68" t="s">
        <v>139</v>
      </c>
      <c r="B141" s="104"/>
      <c r="C141" s="15"/>
      <c r="D141" s="15"/>
      <c r="E141" s="15"/>
      <c r="F141" s="12"/>
    </row>
    <row r="142" spans="1:6" ht="15.75">
      <c r="A142" s="64" t="s">
        <v>235</v>
      </c>
      <c r="B142" s="104"/>
      <c r="C142" s="15"/>
      <c r="D142" s="15"/>
      <c r="E142" s="15"/>
      <c r="F142" s="12"/>
    </row>
    <row r="143" spans="1:6" ht="31.5" hidden="1">
      <c r="A143" s="89" t="s">
        <v>447</v>
      </c>
      <c r="B143" s="104"/>
      <c r="C143" s="15"/>
      <c r="D143" s="15"/>
      <c r="E143" s="15"/>
      <c r="F143" s="12"/>
    </row>
    <row r="144" spans="1:6" ht="31.5" hidden="1">
      <c r="A144" s="89" t="s">
        <v>237</v>
      </c>
      <c r="B144" s="104"/>
      <c r="C144" s="15"/>
      <c r="D144" s="15"/>
      <c r="E144" s="15"/>
      <c r="F144" s="12"/>
    </row>
    <row r="145" spans="1:6" ht="31.5" hidden="1">
      <c r="A145" s="89" t="s">
        <v>448</v>
      </c>
      <c r="B145" s="104"/>
      <c r="C145" s="15"/>
      <c r="D145" s="15"/>
      <c r="E145" s="15"/>
      <c r="F145" s="12"/>
    </row>
    <row r="146" spans="1:6" ht="31.5">
      <c r="A146" s="89" t="s">
        <v>717</v>
      </c>
      <c r="B146" s="104">
        <v>2</v>
      </c>
      <c r="C146" s="15">
        <v>388099</v>
      </c>
      <c r="D146" s="15">
        <v>388099</v>
      </c>
      <c r="E146" s="15">
        <v>388099</v>
      </c>
      <c r="F146" s="12"/>
    </row>
    <row r="147" spans="1:6" ht="31.5">
      <c r="A147" s="89" t="s">
        <v>718</v>
      </c>
      <c r="B147" s="104">
        <v>2</v>
      </c>
      <c r="C147" s="15"/>
      <c r="D147" s="15"/>
      <c r="E147" s="15">
        <v>394303</v>
      </c>
      <c r="F147" s="12"/>
    </row>
    <row r="148" spans="1:6" ht="15.75" hidden="1">
      <c r="A148" s="89" t="s">
        <v>239</v>
      </c>
      <c r="B148" s="104"/>
      <c r="C148" s="15"/>
      <c r="D148" s="15"/>
      <c r="E148" s="15"/>
      <c r="F148" s="12"/>
    </row>
    <row r="149" spans="1:6" ht="31.5" hidden="1">
      <c r="A149" s="89" t="s">
        <v>461</v>
      </c>
      <c r="B149" s="104"/>
      <c r="C149" s="15"/>
      <c r="D149" s="15"/>
      <c r="E149" s="15"/>
      <c r="F149" s="12"/>
    </row>
    <row r="150" spans="1:6" ht="15.75" hidden="1">
      <c r="A150" s="89" t="s">
        <v>243</v>
      </c>
      <c r="B150" s="104"/>
      <c r="C150" s="15"/>
      <c r="D150" s="15"/>
      <c r="E150" s="15"/>
      <c r="F150" s="12"/>
    </row>
    <row r="151" spans="1:6" ht="15.75" hidden="1">
      <c r="A151" s="64" t="s">
        <v>244</v>
      </c>
      <c r="B151" s="104"/>
      <c r="C151" s="15"/>
      <c r="D151" s="15"/>
      <c r="E151" s="15"/>
      <c r="F151" s="12"/>
    </row>
    <row r="152" spans="1:6" ht="15.75" hidden="1">
      <c r="A152" s="64" t="s">
        <v>236</v>
      </c>
      <c r="B152" s="104"/>
      <c r="C152" s="15"/>
      <c r="D152" s="15"/>
      <c r="E152" s="15"/>
      <c r="F152" s="12"/>
    </row>
    <row r="153" spans="1:6" ht="15.75">
      <c r="A153" s="43" t="s">
        <v>139</v>
      </c>
      <c r="B153" s="104"/>
      <c r="C153" s="86">
        <f>SUM(C154:C156)</f>
        <v>388099</v>
      </c>
      <c r="D153" s="86">
        <f>SUM(D154:D156)</f>
        <v>388099</v>
      </c>
      <c r="E153" s="86">
        <f>SUM(E154:E156)</f>
        <v>782402</v>
      </c>
      <c r="F153" s="12"/>
    </row>
    <row r="154" spans="1:6" ht="15.75">
      <c r="A154" s="89" t="s">
        <v>407</v>
      </c>
      <c r="B154" s="102">
        <v>1</v>
      </c>
      <c r="C154" s="84">
        <f>SUMIF($B$141:$B$153,"1",C$141:C$153)</f>
        <v>0</v>
      </c>
      <c r="D154" s="84">
        <f>SUMIF($B$141:$B$153,"1",D$141:D$153)</f>
        <v>0</v>
      </c>
      <c r="E154" s="84">
        <f>SUMIF($B$141:$B$153,"1",E$141:E$153)</f>
        <v>0</v>
      </c>
      <c r="F154" s="12"/>
    </row>
    <row r="155" spans="1:6" ht="15.75">
      <c r="A155" s="89" t="s">
        <v>245</v>
      </c>
      <c r="B155" s="102">
        <v>2</v>
      </c>
      <c r="C155" s="84">
        <f>SUMIF($B$141:$B$153,"2",C$141:C$153)</f>
        <v>388099</v>
      </c>
      <c r="D155" s="84">
        <f>SUMIF($B$141:$B$153,"2",D$141:D$153)</f>
        <v>388099</v>
      </c>
      <c r="E155" s="84">
        <f>SUMIF($B$141:$B$153,"2",E$141:E$153)</f>
        <v>782402</v>
      </c>
      <c r="F155" s="12"/>
    </row>
    <row r="156" spans="1:6" ht="15.75">
      <c r="A156" s="89" t="s">
        <v>137</v>
      </c>
      <c r="B156" s="102">
        <v>3</v>
      </c>
      <c r="C156" s="84">
        <f>SUMIF($B$141:$B$153,"3",C$141:C$153)</f>
        <v>0</v>
      </c>
      <c r="D156" s="84">
        <f>SUMIF($B$141:$B$153,"3",D$141:D$153)</f>
        <v>0</v>
      </c>
      <c r="E156" s="84">
        <f>SUMIF($B$141:$B$153,"3",E$141:E$153)</f>
        <v>0</v>
      </c>
      <c r="F156" s="12"/>
    </row>
    <row r="157" spans="1:6" ht="15.75" hidden="1">
      <c r="A157" s="68" t="s">
        <v>140</v>
      </c>
      <c r="B157" s="104"/>
      <c r="C157" s="15"/>
      <c r="D157" s="15"/>
      <c r="E157" s="15"/>
      <c r="F157" s="12"/>
    </row>
    <row r="158" spans="1:6" ht="15.75" hidden="1">
      <c r="A158" s="64" t="s">
        <v>235</v>
      </c>
      <c r="B158" s="104"/>
      <c r="C158" s="15"/>
      <c r="D158" s="15"/>
      <c r="E158" s="15"/>
      <c r="F158" s="12"/>
    </row>
    <row r="159" spans="1:6" ht="31.5" hidden="1">
      <c r="A159" s="89" t="s">
        <v>447</v>
      </c>
      <c r="B159" s="104"/>
      <c r="C159" s="15"/>
      <c r="D159" s="15"/>
      <c r="E159" s="15"/>
      <c r="F159" s="12"/>
    </row>
    <row r="160" spans="1:6" ht="31.5" hidden="1">
      <c r="A160" s="89" t="s">
        <v>237</v>
      </c>
      <c r="B160" s="104"/>
      <c r="C160" s="15"/>
      <c r="D160" s="15"/>
      <c r="E160" s="15"/>
      <c r="F160" s="12"/>
    </row>
    <row r="161" spans="1:6" ht="31.5" hidden="1">
      <c r="A161" s="89" t="s">
        <v>448</v>
      </c>
      <c r="B161" s="104"/>
      <c r="C161" s="15"/>
      <c r="D161" s="15"/>
      <c r="E161" s="15"/>
      <c r="F161" s="12"/>
    </row>
    <row r="162" spans="1:6" ht="15.75" hidden="1">
      <c r="A162" s="89" t="s">
        <v>238</v>
      </c>
      <c r="B162" s="104"/>
      <c r="C162" s="15"/>
      <c r="D162" s="15"/>
      <c r="E162" s="15"/>
      <c r="F162" s="12"/>
    </row>
    <row r="163" spans="1:6" ht="15.75" hidden="1">
      <c r="A163" s="89" t="s">
        <v>239</v>
      </c>
      <c r="B163" s="104"/>
      <c r="C163" s="15"/>
      <c r="D163" s="15"/>
      <c r="E163" s="15"/>
      <c r="F163" s="12"/>
    </row>
    <row r="164" spans="1:6" ht="31.5" hidden="1">
      <c r="A164" s="89" t="s">
        <v>461</v>
      </c>
      <c r="B164" s="104"/>
      <c r="C164" s="15"/>
      <c r="D164" s="15"/>
      <c r="E164" s="15"/>
      <c r="F164" s="12"/>
    </row>
    <row r="165" spans="1:6" ht="15.75" hidden="1">
      <c r="A165" s="89" t="s">
        <v>243</v>
      </c>
      <c r="B165" s="104"/>
      <c r="C165" s="15"/>
      <c r="D165" s="15"/>
      <c r="E165" s="15"/>
      <c r="F165" s="12"/>
    </row>
    <row r="166" spans="1:6" ht="15.75" hidden="1">
      <c r="A166" s="64" t="s">
        <v>244</v>
      </c>
      <c r="B166" s="104"/>
      <c r="C166" s="15"/>
      <c r="D166" s="15"/>
      <c r="E166" s="15"/>
      <c r="F166" s="12"/>
    </row>
    <row r="167" spans="1:6" ht="15.75" hidden="1">
      <c r="A167" s="64" t="s">
        <v>236</v>
      </c>
      <c r="B167" s="104"/>
      <c r="C167" s="15"/>
      <c r="D167" s="15"/>
      <c r="E167" s="15"/>
      <c r="F167" s="12"/>
    </row>
    <row r="168" spans="1:6" ht="15.75" hidden="1">
      <c r="A168" s="43" t="s">
        <v>251</v>
      </c>
      <c r="B168" s="104"/>
      <c r="C168" s="86">
        <f>SUM(C169:C171)</f>
        <v>0</v>
      </c>
      <c r="D168" s="86">
        <f>SUM(D169:D171)</f>
        <v>0</v>
      </c>
      <c r="E168" s="86">
        <f>SUM(E169:E171)</f>
        <v>0</v>
      </c>
      <c r="F168" s="12"/>
    </row>
    <row r="169" spans="1:6" ht="15.75" hidden="1">
      <c r="A169" s="89" t="s">
        <v>407</v>
      </c>
      <c r="B169" s="102">
        <v>1</v>
      </c>
      <c r="C169" s="84">
        <f>SUMIF($B$157:$B$168,"1",C$157:C$168)</f>
        <v>0</v>
      </c>
      <c r="D169" s="84">
        <f>SUMIF($B$157:$B$168,"1",D$157:D$168)</f>
        <v>0</v>
      </c>
      <c r="E169" s="84">
        <f>SUMIF($B$157:$B$168,"1",E$157:E$168)</f>
        <v>0</v>
      </c>
      <c r="F169" s="12"/>
    </row>
    <row r="170" spans="1:6" ht="15.75" hidden="1">
      <c r="A170" s="89" t="s">
        <v>245</v>
      </c>
      <c r="B170" s="102">
        <v>2</v>
      </c>
      <c r="C170" s="84">
        <f>SUMIF($B$157:$B$168,"2",C$157:C$168)</f>
        <v>0</v>
      </c>
      <c r="D170" s="84">
        <f>SUMIF($B$157:$B$168,"2",D$157:D$168)</f>
        <v>0</v>
      </c>
      <c r="E170" s="84">
        <f>SUMIF($B$157:$B$168,"2",E$157:E$168)</f>
        <v>0</v>
      </c>
      <c r="F170" s="12"/>
    </row>
    <row r="171" spans="1:6" ht="15.75" hidden="1">
      <c r="A171" s="89" t="s">
        <v>137</v>
      </c>
      <c r="B171" s="102">
        <v>3</v>
      </c>
      <c r="C171" s="84">
        <f>SUMIF($B$157:$B$168,"3",C$157:C$168)</f>
        <v>0</v>
      </c>
      <c r="D171" s="84">
        <f>SUMIF($B$157:$B$168,"3",D$157:D$168)</f>
        <v>0</v>
      </c>
      <c r="E171" s="84">
        <f>SUMIF($B$157:$B$168,"3",E$157:E$168)</f>
        <v>0</v>
      </c>
      <c r="F171" s="12"/>
    </row>
    <row r="172" spans="1:6" ht="16.5">
      <c r="A172" s="69" t="s">
        <v>141</v>
      </c>
      <c r="B172" s="105"/>
      <c r="C172" s="18">
        <f>C7+C11+C15+C60+C123+C128+C132+C136+C153+C168</f>
        <v>18286400</v>
      </c>
      <c r="D172" s="18">
        <f>D7+D11+D15+D60+D123+D128+D132+D136+D153+D168</f>
        <v>21670596</v>
      </c>
      <c r="E172" s="18">
        <f>E7+E11+E15+E60+E123+E128+E132+E136+E153+E168</f>
        <v>22237159</v>
      </c>
      <c r="F172" s="12"/>
    </row>
    <row r="332" ht="15.75"/>
    <row r="333" ht="15.75"/>
    <row r="334" ht="15.75"/>
    <row r="335" ht="15.75"/>
    <row r="336" ht="15.75"/>
    <row r="337" ht="15.75"/>
    <row r="338" ht="15.75"/>
    <row r="345" ht="15.75"/>
    <row r="346" ht="15.75"/>
    <row r="347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8" r:id="rId3"/>
  <headerFoot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U53"/>
  <sheetViews>
    <sheetView zoomScalePageLayoutView="0" workbookViewId="0" topLeftCell="A1">
      <pane xSplit="2" ySplit="5" topLeftCell="I35" activePane="bottomRight" state="frozen"/>
      <selection pane="topLeft" activeCell="C10" sqref="C10:C11"/>
      <selection pane="topRight" activeCell="C10" sqref="C10:C11"/>
      <selection pane="bottomLeft" activeCell="C10" sqref="C10:C11"/>
      <selection pane="bottomRight" activeCell="C10" sqref="C10:C11"/>
    </sheetView>
  </sheetViews>
  <sheetFormatPr defaultColWidth="9.140625" defaultRowHeight="15"/>
  <cols>
    <col min="1" max="1" width="55.00390625" style="2" customWidth="1"/>
    <col min="2" max="2" width="5.7109375" style="2" customWidth="1"/>
    <col min="3" max="3" width="10.57421875" style="2" customWidth="1"/>
    <col min="4" max="4" width="11.28125" style="2" customWidth="1"/>
    <col min="5" max="5" width="11.28125" style="2" hidden="1" customWidth="1"/>
    <col min="6" max="6" width="11.140625" style="2" customWidth="1"/>
    <col min="7" max="7" width="9.8515625" style="2" customWidth="1"/>
    <col min="8" max="8" width="9.8515625" style="2" hidden="1" customWidth="1"/>
    <col min="9" max="11" width="11.00390625" style="2" customWidth="1"/>
    <col min="12" max="12" width="8.57421875" style="2" customWidth="1"/>
    <col min="13" max="14" width="9.140625" style="2" customWidth="1"/>
    <col min="15" max="15" width="11.57421875" style="20" customWidth="1"/>
    <col min="16" max="17" width="11.00390625" style="20" customWidth="1"/>
    <col min="18" max="21" width="12.00390625" style="2" customWidth="1"/>
    <col min="22" max="16384" width="9.140625" style="2" customWidth="1"/>
  </cols>
  <sheetData>
    <row r="1" spans="1:17" ht="15.75">
      <c r="A1" s="254" t="s">
        <v>536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"/>
      <c r="Q1" s="2"/>
    </row>
    <row r="2" spans="1:17" ht="15.75">
      <c r="A2" s="254" t="s">
        <v>470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"/>
      <c r="Q2" s="2"/>
    </row>
    <row r="4" spans="1:17" s="3" customFormat="1" ht="15.75" customHeight="1">
      <c r="A4" s="256" t="s">
        <v>279</v>
      </c>
      <c r="B4" s="258" t="s">
        <v>153</v>
      </c>
      <c r="C4" s="258" t="s">
        <v>132</v>
      </c>
      <c r="D4" s="258"/>
      <c r="E4" s="258"/>
      <c r="F4" s="258" t="s">
        <v>133</v>
      </c>
      <c r="G4" s="258"/>
      <c r="H4" s="258"/>
      <c r="I4" s="258" t="s">
        <v>28</v>
      </c>
      <c r="J4" s="258"/>
      <c r="K4" s="258"/>
      <c r="L4" s="258" t="s">
        <v>15</v>
      </c>
      <c r="M4" s="258"/>
      <c r="N4" s="258"/>
      <c r="O4" s="263" t="s">
        <v>5</v>
      </c>
      <c r="P4" s="264"/>
      <c r="Q4" s="265"/>
    </row>
    <row r="5" spans="1:17" s="3" customFormat="1" ht="31.5">
      <c r="A5" s="256"/>
      <c r="B5" s="258"/>
      <c r="C5" s="40" t="s">
        <v>182</v>
      </c>
      <c r="D5" s="40" t="s">
        <v>638</v>
      </c>
      <c r="E5" s="40" t="s">
        <v>638</v>
      </c>
      <c r="F5" s="40" t="s">
        <v>182</v>
      </c>
      <c r="G5" s="40" t="s">
        <v>638</v>
      </c>
      <c r="H5" s="40" t="s">
        <v>638</v>
      </c>
      <c r="I5" s="40" t="s">
        <v>182</v>
      </c>
      <c r="J5" s="40" t="s">
        <v>698</v>
      </c>
      <c r="K5" s="40" t="s">
        <v>716</v>
      </c>
      <c r="L5" s="40" t="s">
        <v>182</v>
      </c>
      <c r="M5" s="40" t="s">
        <v>698</v>
      </c>
      <c r="N5" s="40" t="s">
        <v>716</v>
      </c>
      <c r="O5" s="40" t="s">
        <v>182</v>
      </c>
      <c r="P5" s="40" t="s">
        <v>698</v>
      </c>
      <c r="Q5" s="40" t="s">
        <v>716</v>
      </c>
    </row>
    <row r="6" spans="1:21" s="3" customFormat="1" ht="31.5">
      <c r="A6" s="7" t="s">
        <v>252</v>
      </c>
      <c r="B6" s="101">
        <v>2</v>
      </c>
      <c r="C6" s="5">
        <v>1946117</v>
      </c>
      <c r="D6" s="5">
        <v>1946117</v>
      </c>
      <c r="E6" s="5">
        <v>1946117</v>
      </c>
      <c r="F6" s="5">
        <v>525452</v>
      </c>
      <c r="G6" s="5">
        <v>525452</v>
      </c>
      <c r="H6" s="5">
        <v>525452</v>
      </c>
      <c r="I6" s="5">
        <v>450000</v>
      </c>
      <c r="J6" s="5">
        <v>450000</v>
      </c>
      <c r="K6" s="5">
        <v>450000</v>
      </c>
      <c r="L6" s="5">
        <v>121500</v>
      </c>
      <c r="M6" s="5">
        <v>121500</v>
      </c>
      <c r="N6" s="5">
        <v>121500</v>
      </c>
      <c r="O6" s="5">
        <f aca="true" t="shared" si="0" ref="O6:O37">C6+F6+I6+L6</f>
        <v>3043069</v>
      </c>
      <c r="P6" s="5">
        <f aca="true" t="shared" si="1" ref="P6:P37">D6+G6+J6+M6</f>
        <v>3043069</v>
      </c>
      <c r="Q6" s="5">
        <f aca="true" t="shared" si="2" ref="Q6:Q37">E6+H6+K6+N6</f>
        <v>3043069</v>
      </c>
      <c r="R6" s="207"/>
      <c r="S6" s="207"/>
      <c r="T6" s="207"/>
      <c r="U6" s="207"/>
    </row>
    <row r="7" spans="1:21" s="3" customFormat="1" ht="47.25">
      <c r="A7" s="7" t="s">
        <v>541</v>
      </c>
      <c r="B7" s="101">
        <v>3</v>
      </c>
      <c r="C7" s="5">
        <v>360000</v>
      </c>
      <c r="D7" s="5">
        <v>360000</v>
      </c>
      <c r="E7" s="5">
        <v>360000</v>
      </c>
      <c r="F7" s="5">
        <v>97200</v>
      </c>
      <c r="G7" s="5">
        <v>97200</v>
      </c>
      <c r="H7" s="5">
        <v>97200</v>
      </c>
      <c r="I7" s="5"/>
      <c r="J7" s="5"/>
      <c r="K7" s="5"/>
      <c r="L7" s="5"/>
      <c r="M7" s="5"/>
      <c r="N7" s="5"/>
      <c r="O7" s="5">
        <f t="shared" si="0"/>
        <v>457200</v>
      </c>
      <c r="P7" s="5">
        <f t="shared" si="1"/>
        <v>457200</v>
      </c>
      <c r="Q7" s="5">
        <f t="shared" si="2"/>
        <v>457200</v>
      </c>
      <c r="R7" s="207"/>
      <c r="S7" s="207"/>
      <c r="T7" s="207"/>
      <c r="U7" s="207"/>
    </row>
    <row r="8" spans="1:21" s="3" customFormat="1" ht="15.75">
      <c r="A8" s="7" t="s">
        <v>535</v>
      </c>
      <c r="B8" s="101">
        <v>3</v>
      </c>
      <c r="C8" s="5">
        <v>50000</v>
      </c>
      <c r="D8" s="5">
        <v>50000</v>
      </c>
      <c r="E8" s="5">
        <v>50000</v>
      </c>
      <c r="F8" s="5">
        <v>25585</v>
      </c>
      <c r="G8" s="5">
        <v>25585</v>
      </c>
      <c r="H8" s="5">
        <v>25585</v>
      </c>
      <c r="I8" s="5"/>
      <c r="J8" s="5"/>
      <c r="K8" s="5"/>
      <c r="L8" s="5"/>
      <c r="M8" s="5"/>
      <c r="N8" s="5"/>
      <c r="O8" s="5">
        <f t="shared" si="0"/>
        <v>75585</v>
      </c>
      <c r="P8" s="5">
        <f t="shared" si="1"/>
        <v>75585</v>
      </c>
      <c r="Q8" s="5">
        <f t="shared" si="2"/>
        <v>75585</v>
      </c>
      <c r="R8" s="207"/>
      <c r="S8" s="207"/>
      <c r="T8" s="207"/>
      <c r="U8" s="207"/>
    </row>
    <row r="9" spans="1:21" s="3" customFormat="1" ht="15.75">
      <c r="A9" s="7" t="s">
        <v>253</v>
      </c>
      <c r="B9" s="101">
        <v>2</v>
      </c>
      <c r="C9" s="5">
        <v>50000</v>
      </c>
      <c r="D9" s="5">
        <v>50000</v>
      </c>
      <c r="E9" s="5">
        <v>50000</v>
      </c>
      <c r="F9" s="5">
        <v>13500</v>
      </c>
      <c r="G9" s="5">
        <v>13500</v>
      </c>
      <c r="H9" s="5">
        <v>13500</v>
      </c>
      <c r="I9" s="5">
        <v>150000</v>
      </c>
      <c r="J9" s="5">
        <v>150000</v>
      </c>
      <c r="K9" s="5">
        <v>150000</v>
      </c>
      <c r="L9" s="5">
        <v>40500</v>
      </c>
      <c r="M9" s="5">
        <v>40500</v>
      </c>
      <c r="N9" s="5">
        <v>40500</v>
      </c>
      <c r="O9" s="5">
        <f t="shared" si="0"/>
        <v>254000</v>
      </c>
      <c r="P9" s="5">
        <f t="shared" si="1"/>
        <v>254000</v>
      </c>
      <c r="Q9" s="5">
        <f t="shared" si="2"/>
        <v>254000</v>
      </c>
      <c r="R9" s="207"/>
      <c r="S9" s="207"/>
      <c r="T9" s="207"/>
      <c r="U9" s="207"/>
    </row>
    <row r="10" spans="1:21" s="3" customFormat="1" ht="31.5">
      <c r="A10" s="7" t="s">
        <v>254</v>
      </c>
      <c r="B10" s="101">
        <v>2</v>
      </c>
      <c r="C10" s="5"/>
      <c r="D10" s="5"/>
      <c r="E10" s="5"/>
      <c r="F10" s="5"/>
      <c r="G10" s="5"/>
      <c r="H10" s="5"/>
      <c r="I10" s="5">
        <v>50000</v>
      </c>
      <c r="J10" s="5">
        <v>50000</v>
      </c>
      <c r="K10" s="5">
        <v>50000</v>
      </c>
      <c r="L10" s="5">
        <v>13500</v>
      </c>
      <c r="M10" s="5">
        <v>13500</v>
      </c>
      <c r="N10" s="5">
        <v>13500</v>
      </c>
      <c r="O10" s="5">
        <f t="shared" si="0"/>
        <v>63500</v>
      </c>
      <c r="P10" s="5">
        <f t="shared" si="1"/>
        <v>63500</v>
      </c>
      <c r="Q10" s="5">
        <f t="shared" si="2"/>
        <v>63500</v>
      </c>
      <c r="R10" s="207"/>
      <c r="S10" s="207"/>
      <c r="T10" s="207"/>
      <c r="U10" s="207"/>
    </row>
    <row r="11" spans="1:21" s="3" customFormat="1" ht="15.75" hidden="1">
      <c r="A11" s="7" t="s">
        <v>255</v>
      </c>
      <c r="B11" s="101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5">
        <f t="shared" si="1"/>
        <v>0</v>
      </c>
      <c r="Q11" s="5">
        <f t="shared" si="2"/>
        <v>0</v>
      </c>
      <c r="R11" s="207"/>
      <c r="S11" s="207"/>
      <c r="T11" s="207"/>
      <c r="U11" s="207"/>
    </row>
    <row r="12" spans="1:21" s="3" customFormat="1" ht="15.75" hidden="1">
      <c r="A12" s="7" t="s">
        <v>256</v>
      </c>
      <c r="B12" s="101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2"/>
        <v>0</v>
      </c>
      <c r="R12" s="207"/>
      <c r="S12" s="207"/>
      <c r="T12" s="207"/>
      <c r="U12" s="207"/>
    </row>
    <row r="13" spans="1:21" s="3" customFormat="1" ht="15.75" hidden="1">
      <c r="A13" s="7" t="s">
        <v>257</v>
      </c>
      <c r="B13" s="101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  <c r="R13" s="207"/>
      <c r="S13" s="207"/>
      <c r="T13" s="207"/>
      <c r="U13" s="207"/>
    </row>
    <row r="14" spans="1:21" s="3" customFormat="1" ht="15.75">
      <c r="A14" s="7" t="s">
        <v>515</v>
      </c>
      <c r="B14" s="101">
        <v>2</v>
      </c>
      <c r="C14" s="5">
        <v>1424790</v>
      </c>
      <c r="D14" s="5">
        <v>3562679</v>
      </c>
      <c r="E14" s="5">
        <v>3562679</v>
      </c>
      <c r="F14" s="5">
        <v>192348</v>
      </c>
      <c r="G14" s="5">
        <v>769579</v>
      </c>
      <c r="H14" s="5">
        <v>769579</v>
      </c>
      <c r="I14" s="5">
        <v>50000</v>
      </c>
      <c r="J14" s="5">
        <v>50000</v>
      </c>
      <c r="K14" s="5">
        <v>50000</v>
      </c>
      <c r="L14" s="5">
        <v>13500</v>
      </c>
      <c r="M14" s="5">
        <v>13500</v>
      </c>
      <c r="N14" s="5">
        <v>13500</v>
      </c>
      <c r="O14" s="5">
        <f t="shared" si="0"/>
        <v>1680638</v>
      </c>
      <c r="P14" s="5">
        <f t="shared" si="1"/>
        <v>4395758</v>
      </c>
      <c r="Q14" s="5">
        <f t="shared" si="2"/>
        <v>4395758</v>
      </c>
      <c r="R14" s="207"/>
      <c r="S14" s="207"/>
      <c r="T14" s="207"/>
      <c r="U14" s="207"/>
    </row>
    <row r="15" spans="1:21" s="3" customFormat="1" ht="15.75" hidden="1">
      <c r="A15" s="7" t="s">
        <v>516</v>
      </c>
      <c r="B15" s="101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  <c r="R15" s="207"/>
      <c r="S15" s="207"/>
      <c r="T15" s="207"/>
      <c r="U15" s="207"/>
    </row>
    <row r="16" spans="1:21" s="3" customFormat="1" ht="15.75" hidden="1">
      <c r="A16" s="7" t="s">
        <v>258</v>
      </c>
      <c r="B16" s="101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  <c r="R16" s="207"/>
      <c r="S16" s="207"/>
      <c r="T16" s="207"/>
      <c r="U16" s="207"/>
    </row>
    <row r="17" spans="1:21" s="3" customFormat="1" ht="15.75" hidden="1">
      <c r="A17" s="7" t="s">
        <v>259</v>
      </c>
      <c r="B17" s="101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  <c r="R17" s="207"/>
      <c r="S17" s="207"/>
      <c r="T17" s="207"/>
      <c r="U17" s="207"/>
    </row>
    <row r="18" spans="1:21" s="3" customFormat="1" ht="15.75">
      <c r="A18" s="7" t="s">
        <v>260</v>
      </c>
      <c r="B18" s="101">
        <v>2</v>
      </c>
      <c r="C18" s="5"/>
      <c r="D18" s="5"/>
      <c r="E18" s="5"/>
      <c r="F18" s="5"/>
      <c r="G18" s="5"/>
      <c r="H18" s="5"/>
      <c r="I18" s="5">
        <v>650000</v>
      </c>
      <c r="J18" s="5">
        <v>650000</v>
      </c>
      <c r="K18" s="5">
        <v>650000</v>
      </c>
      <c r="L18" s="5">
        <v>175500</v>
      </c>
      <c r="M18" s="5">
        <v>175500</v>
      </c>
      <c r="N18" s="5">
        <v>175500</v>
      </c>
      <c r="O18" s="5">
        <f t="shared" si="0"/>
        <v>825500</v>
      </c>
      <c r="P18" s="5">
        <f t="shared" si="1"/>
        <v>825500</v>
      </c>
      <c r="Q18" s="5">
        <f t="shared" si="2"/>
        <v>825500</v>
      </c>
      <c r="R18" s="207"/>
      <c r="S18" s="207"/>
      <c r="T18" s="207"/>
      <c r="U18" s="207"/>
    </row>
    <row r="19" spans="1:21" ht="15.75" hidden="1">
      <c r="A19" s="7" t="s">
        <v>471</v>
      </c>
      <c r="B19" s="101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0"/>
        <v>0</v>
      </c>
      <c r="P19" s="5">
        <f t="shared" si="1"/>
        <v>0</v>
      </c>
      <c r="Q19" s="5">
        <f t="shared" si="2"/>
        <v>0</v>
      </c>
      <c r="R19" s="207"/>
      <c r="S19" s="207"/>
      <c r="T19" s="207"/>
      <c r="U19" s="207"/>
    </row>
    <row r="20" spans="1:21" ht="15.75">
      <c r="A20" s="7" t="s">
        <v>261</v>
      </c>
      <c r="B20" s="101">
        <v>2</v>
      </c>
      <c r="C20" s="5"/>
      <c r="D20" s="5"/>
      <c r="E20" s="5"/>
      <c r="F20" s="5"/>
      <c r="G20" s="5"/>
      <c r="H20" s="5"/>
      <c r="I20" s="5">
        <v>300000</v>
      </c>
      <c r="J20" s="5">
        <v>300000</v>
      </c>
      <c r="K20" s="5">
        <v>300000</v>
      </c>
      <c r="L20" s="5">
        <v>81000</v>
      </c>
      <c r="M20" s="5">
        <v>81000</v>
      </c>
      <c r="N20" s="5">
        <v>81000</v>
      </c>
      <c r="O20" s="5">
        <f t="shared" si="0"/>
        <v>381000</v>
      </c>
      <c r="P20" s="5">
        <f t="shared" si="1"/>
        <v>381000</v>
      </c>
      <c r="Q20" s="5">
        <f t="shared" si="2"/>
        <v>381000</v>
      </c>
      <c r="R20" s="207"/>
      <c r="S20" s="207"/>
      <c r="T20" s="207"/>
      <c r="U20" s="207"/>
    </row>
    <row r="21" spans="1:21" ht="31.5">
      <c r="A21" s="7" t="s">
        <v>262</v>
      </c>
      <c r="B21" s="101">
        <v>2</v>
      </c>
      <c r="C21" s="5"/>
      <c r="D21" s="5"/>
      <c r="E21" s="5"/>
      <c r="F21" s="5"/>
      <c r="G21" s="5"/>
      <c r="H21" s="5"/>
      <c r="I21" s="5">
        <v>50000</v>
      </c>
      <c r="J21" s="5">
        <v>50000</v>
      </c>
      <c r="K21" s="5">
        <v>50000</v>
      </c>
      <c r="L21" s="5">
        <v>13500</v>
      </c>
      <c r="M21" s="5">
        <v>13500</v>
      </c>
      <c r="N21" s="5">
        <v>13500</v>
      </c>
      <c r="O21" s="5">
        <f t="shared" si="0"/>
        <v>63500</v>
      </c>
      <c r="P21" s="5">
        <f t="shared" si="1"/>
        <v>63500</v>
      </c>
      <c r="Q21" s="5">
        <f t="shared" si="2"/>
        <v>63500</v>
      </c>
      <c r="R21" s="207"/>
      <c r="S21" s="207"/>
      <c r="T21" s="207"/>
      <c r="U21" s="207"/>
    </row>
    <row r="22" spans="1:21" s="3" customFormat="1" ht="15.75" hidden="1">
      <c r="A22" s="7" t="s">
        <v>263</v>
      </c>
      <c r="B22" s="101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0</v>
      </c>
      <c r="P22" s="5">
        <f t="shared" si="1"/>
        <v>0</v>
      </c>
      <c r="Q22" s="5">
        <f t="shared" si="2"/>
        <v>0</v>
      </c>
      <c r="R22" s="207"/>
      <c r="S22" s="207"/>
      <c r="T22" s="207"/>
      <c r="U22" s="207"/>
    </row>
    <row r="23" spans="1:21" s="3" customFormat="1" ht="15.75" hidden="1">
      <c r="A23" s="7" t="s">
        <v>264</v>
      </c>
      <c r="B23" s="101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0"/>
        <v>0</v>
      </c>
      <c r="P23" s="5">
        <f t="shared" si="1"/>
        <v>0</v>
      </c>
      <c r="Q23" s="5">
        <f t="shared" si="2"/>
        <v>0</v>
      </c>
      <c r="R23" s="207"/>
      <c r="S23" s="207"/>
      <c r="T23" s="207"/>
      <c r="U23" s="207"/>
    </row>
    <row r="24" spans="1:21" ht="15.75">
      <c r="A24" s="7" t="s">
        <v>265</v>
      </c>
      <c r="B24" s="101">
        <v>2</v>
      </c>
      <c r="C24" s="5"/>
      <c r="D24" s="5"/>
      <c r="E24" s="5"/>
      <c r="F24" s="5"/>
      <c r="G24" s="5"/>
      <c r="H24" s="5"/>
      <c r="I24" s="5">
        <v>250000</v>
      </c>
      <c r="J24" s="5">
        <v>250000</v>
      </c>
      <c r="K24" s="5">
        <v>250000</v>
      </c>
      <c r="L24" s="5">
        <v>67500</v>
      </c>
      <c r="M24" s="5">
        <v>67500</v>
      </c>
      <c r="N24" s="5">
        <v>67500</v>
      </c>
      <c r="O24" s="5">
        <f t="shared" si="0"/>
        <v>317500</v>
      </c>
      <c r="P24" s="5">
        <f t="shared" si="1"/>
        <v>317500</v>
      </c>
      <c r="Q24" s="5">
        <f t="shared" si="2"/>
        <v>317500</v>
      </c>
      <c r="R24" s="207"/>
      <c r="S24" s="207"/>
      <c r="T24" s="207"/>
      <c r="U24" s="207"/>
    </row>
    <row r="25" spans="1:21" ht="15.75">
      <c r="A25" s="7" t="s">
        <v>266</v>
      </c>
      <c r="B25" s="101">
        <v>2</v>
      </c>
      <c r="C25" s="5">
        <v>50000</v>
      </c>
      <c r="D25" s="5">
        <v>50000</v>
      </c>
      <c r="E25" s="5">
        <v>50000</v>
      </c>
      <c r="F25" s="5">
        <v>13500</v>
      </c>
      <c r="G25" s="5">
        <v>13500</v>
      </c>
      <c r="H25" s="5">
        <v>13500</v>
      </c>
      <c r="I25" s="5">
        <v>300000</v>
      </c>
      <c r="J25" s="5">
        <v>300000</v>
      </c>
      <c r="K25" s="5">
        <v>300000</v>
      </c>
      <c r="L25" s="5">
        <v>81000</v>
      </c>
      <c r="M25" s="5">
        <v>81000</v>
      </c>
      <c r="N25" s="5">
        <v>81000</v>
      </c>
      <c r="O25" s="5">
        <f t="shared" si="0"/>
        <v>444500</v>
      </c>
      <c r="P25" s="5">
        <f t="shared" si="1"/>
        <v>444500</v>
      </c>
      <c r="Q25" s="5">
        <f t="shared" si="2"/>
        <v>444500</v>
      </c>
      <c r="R25" s="207"/>
      <c r="S25" s="207"/>
      <c r="T25" s="207"/>
      <c r="U25" s="207"/>
    </row>
    <row r="26" spans="1:21" s="3" customFormat="1" ht="15.75">
      <c r="A26" s="7" t="s">
        <v>542</v>
      </c>
      <c r="B26" s="101">
        <v>2</v>
      </c>
      <c r="C26" s="5"/>
      <c r="D26" s="5"/>
      <c r="E26" s="5"/>
      <c r="F26" s="5"/>
      <c r="G26" s="5"/>
      <c r="H26" s="5"/>
      <c r="I26" s="5">
        <v>12000</v>
      </c>
      <c r="J26" s="5">
        <v>12000</v>
      </c>
      <c r="K26" s="5">
        <v>12000</v>
      </c>
      <c r="L26" s="5"/>
      <c r="M26" s="5"/>
      <c r="N26" s="5"/>
      <c r="O26" s="5">
        <f t="shared" si="0"/>
        <v>12000</v>
      </c>
      <c r="P26" s="5">
        <f t="shared" si="1"/>
        <v>12000</v>
      </c>
      <c r="Q26" s="5">
        <f t="shared" si="2"/>
        <v>12000</v>
      </c>
      <c r="R26" s="207"/>
      <c r="S26" s="207"/>
      <c r="T26" s="207"/>
      <c r="U26" s="207"/>
    </row>
    <row r="27" spans="1:21" s="3" customFormat="1" ht="15.75" hidden="1">
      <c r="A27" s="7" t="s">
        <v>267</v>
      </c>
      <c r="B27" s="101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0"/>
        <v>0</v>
      </c>
      <c r="P27" s="5">
        <f t="shared" si="1"/>
        <v>0</v>
      </c>
      <c r="Q27" s="5">
        <f t="shared" si="2"/>
        <v>0</v>
      </c>
      <c r="R27" s="207"/>
      <c r="S27" s="207"/>
      <c r="T27" s="207"/>
      <c r="U27" s="207"/>
    </row>
    <row r="28" spans="1:21" s="3" customFormat="1" ht="15.75" hidden="1">
      <c r="A28" s="7" t="s">
        <v>268</v>
      </c>
      <c r="B28" s="101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0"/>
        <v>0</v>
      </c>
      <c r="P28" s="5">
        <f t="shared" si="1"/>
        <v>0</v>
      </c>
      <c r="Q28" s="5">
        <f t="shared" si="2"/>
        <v>0</v>
      </c>
      <c r="R28" s="207"/>
      <c r="S28" s="207"/>
      <c r="T28" s="207"/>
      <c r="U28" s="207"/>
    </row>
    <row r="29" spans="1:21" ht="31.5" hidden="1">
      <c r="A29" s="7" t="s">
        <v>269</v>
      </c>
      <c r="B29" s="101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0</v>
      </c>
      <c r="P29" s="5">
        <f t="shared" si="1"/>
        <v>0</v>
      </c>
      <c r="Q29" s="5">
        <f t="shared" si="2"/>
        <v>0</v>
      </c>
      <c r="R29" s="207"/>
      <c r="S29" s="207"/>
      <c r="T29" s="207"/>
      <c r="U29" s="207"/>
    </row>
    <row r="30" spans="1:21" s="3" customFormat="1" ht="15.75" hidden="1">
      <c r="A30" s="7" t="s">
        <v>270</v>
      </c>
      <c r="B30" s="101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  <c r="R30" s="207"/>
      <c r="S30" s="207"/>
      <c r="T30" s="207"/>
      <c r="U30" s="207"/>
    </row>
    <row r="31" spans="1:21" s="3" customFormat="1" ht="15.75">
      <c r="A31" s="7" t="s">
        <v>271</v>
      </c>
      <c r="B31" s="101">
        <v>2</v>
      </c>
      <c r="C31" s="5"/>
      <c r="D31" s="5"/>
      <c r="E31" s="5"/>
      <c r="F31" s="5"/>
      <c r="G31" s="5"/>
      <c r="H31" s="5"/>
      <c r="I31" s="5">
        <v>5000</v>
      </c>
      <c r="J31" s="5">
        <v>5000</v>
      </c>
      <c r="K31" s="5">
        <v>5000</v>
      </c>
      <c r="L31" s="5"/>
      <c r="M31" s="5"/>
      <c r="N31" s="5"/>
      <c r="O31" s="5">
        <f t="shared" si="0"/>
        <v>5000</v>
      </c>
      <c r="P31" s="5">
        <f t="shared" si="1"/>
        <v>5000</v>
      </c>
      <c r="Q31" s="5">
        <f t="shared" si="2"/>
        <v>5000</v>
      </c>
      <c r="R31" s="207"/>
      <c r="S31" s="207"/>
      <c r="T31" s="207"/>
      <c r="U31" s="207"/>
    </row>
    <row r="32" spans="1:21" s="3" customFormat="1" ht="15.75" hidden="1">
      <c r="A32" s="7" t="s">
        <v>272</v>
      </c>
      <c r="B32" s="101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  <c r="R32" s="207"/>
      <c r="S32" s="207"/>
      <c r="T32" s="207"/>
      <c r="U32" s="207"/>
    </row>
    <row r="33" spans="1:21" s="3" customFormat="1" ht="31.5" hidden="1">
      <c r="A33" s="7" t="s">
        <v>273</v>
      </c>
      <c r="B33" s="101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5">
        <f t="shared" si="1"/>
        <v>0</v>
      </c>
      <c r="Q33" s="5">
        <f t="shared" si="2"/>
        <v>0</v>
      </c>
      <c r="R33" s="207"/>
      <c r="S33" s="207"/>
      <c r="T33" s="207"/>
      <c r="U33" s="207"/>
    </row>
    <row r="34" spans="1:21" s="3" customFormat="1" ht="31.5" hidden="1">
      <c r="A34" s="7" t="s">
        <v>274</v>
      </c>
      <c r="B34" s="101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  <c r="R34" s="207"/>
      <c r="S34" s="207"/>
      <c r="T34" s="207"/>
      <c r="U34" s="207"/>
    </row>
    <row r="35" spans="1:21" s="3" customFormat="1" ht="15.75">
      <c r="A35" s="7" t="s">
        <v>507</v>
      </c>
      <c r="B35" s="101">
        <v>2</v>
      </c>
      <c r="C35" s="5"/>
      <c r="D35" s="5"/>
      <c r="E35" s="5"/>
      <c r="F35" s="5"/>
      <c r="G35" s="5"/>
      <c r="H35" s="5"/>
      <c r="I35" s="5">
        <v>223228</v>
      </c>
      <c r="J35" s="5">
        <v>223228</v>
      </c>
      <c r="K35" s="5">
        <v>223228</v>
      </c>
      <c r="L35" s="5">
        <v>60272</v>
      </c>
      <c r="M35" s="5">
        <v>60272</v>
      </c>
      <c r="N35" s="5">
        <v>60272</v>
      </c>
      <c r="O35" s="5">
        <f t="shared" si="0"/>
        <v>283500</v>
      </c>
      <c r="P35" s="5">
        <f t="shared" si="1"/>
        <v>283500</v>
      </c>
      <c r="Q35" s="5">
        <f t="shared" si="2"/>
        <v>283500</v>
      </c>
      <c r="R35" s="207"/>
      <c r="S35" s="207"/>
      <c r="T35" s="207"/>
      <c r="U35" s="207"/>
    </row>
    <row r="36" spans="1:21" s="3" customFormat="1" ht="15.75">
      <c r="A36" s="7" t="s">
        <v>275</v>
      </c>
      <c r="B36" s="101">
        <v>2</v>
      </c>
      <c r="C36" s="5"/>
      <c r="D36" s="5"/>
      <c r="E36" s="5"/>
      <c r="F36" s="5"/>
      <c r="G36" s="5"/>
      <c r="H36" s="5"/>
      <c r="I36" s="5">
        <v>393700</v>
      </c>
      <c r="J36" s="5">
        <v>393700</v>
      </c>
      <c r="K36" s="5">
        <v>393700</v>
      </c>
      <c r="L36" s="5">
        <v>106300</v>
      </c>
      <c r="M36" s="5">
        <v>106300</v>
      </c>
      <c r="N36" s="5">
        <v>106300</v>
      </c>
      <c r="O36" s="5">
        <f t="shared" si="0"/>
        <v>500000</v>
      </c>
      <c r="P36" s="5">
        <f t="shared" si="1"/>
        <v>500000</v>
      </c>
      <c r="Q36" s="5">
        <f t="shared" si="2"/>
        <v>500000</v>
      </c>
      <c r="R36" s="207"/>
      <c r="S36" s="207"/>
      <c r="T36" s="207"/>
      <c r="U36" s="207"/>
    </row>
    <row r="37" spans="1:21" s="3" customFormat="1" ht="15.75">
      <c r="A37" s="7" t="s">
        <v>276</v>
      </c>
      <c r="B37" s="101">
        <v>2</v>
      </c>
      <c r="C37" s="5">
        <v>200000</v>
      </c>
      <c r="D37" s="5">
        <v>200000</v>
      </c>
      <c r="E37" s="5">
        <v>200000</v>
      </c>
      <c r="F37" s="5">
        <v>54000</v>
      </c>
      <c r="G37" s="5">
        <v>54000</v>
      </c>
      <c r="H37" s="5">
        <v>54000</v>
      </c>
      <c r="I37" s="5">
        <v>200000</v>
      </c>
      <c r="J37" s="5">
        <v>200000</v>
      </c>
      <c r="K37" s="5">
        <v>200000</v>
      </c>
      <c r="L37" s="5">
        <v>54000</v>
      </c>
      <c r="M37" s="5">
        <v>54000</v>
      </c>
      <c r="N37" s="5">
        <v>54000</v>
      </c>
      <c r="O37" s="5">
        <f t="shared" si="0"/>
        <v>508000</v>
      </c>
      <c r="P37" s="5">
        <f t="shared" si="1"/>
        <v>508000</v>
      </c>
      <c r="Q37" s="5">
        <f t="shared" si="2"/>
        <v>508000</v>
      </c>
      <c r="R37" s="207"/>
      <c r="S37" s="207"/>
      <c r="T37" s="207"/>
      <c r="U37" s="207"/>
    </row>
    <row r="38" spans="1:21" s="3" customFormat="1" ht="31.5">
      <c r="A38" s="7" t="s">
        <v>277</v>
      </c>
      <c r="B38" s="101">
        <v>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207"/>
      <c r="S38" s="207"/>
      <c r="T38" s="207"/>
      <c r="U38" s="207"/>
    </row>
    <row r="39" spans="1:21" s="3" customFormat="1" ht="15.75">
      <c r="A39" s="123" t="s">
        <v>543</v>
      </c>
      <c r="B39" s="101">
        <v>2</v>
      </c>
      <c r="C39" s="5"/>
      <c r="D39" s="5"/>
      <c r="E39" s="5"/>
      <c r="F39" s="5"/>
      <c r="G39" s="5"/>
      <c r="H39" s="5"/>
      <c r="I39" s="5">
        <v>600000</v>
      </c>
      <c r="J39" s="5">
        <v>600000</v>
      </c>
      <c r="K39" s="5">
        <v>600000</v>
      </c>
      <c r="L39" s="5">
        <v>162000</v>
      </c>
      <c r="M39" s="5">
        <v>162000</v>
      </c>
      <c r="N39" s="5">
        <v>162000</v>
      </c>
      <c r="O39" s="5">
        <f aca="true" t="shared" si="3" ref="O39:O53">C39+F39+I39+L39</f>
        <v>762000</v>
      </c>
      <c r="P39" s="5">
        <f aca="true" t="shared" si="4" ref="P39:P53">D39+G39+J39+M39</f>
        <v>762000</v>
      </c>
      <c r="Q39" s="5">
        <f aca="true" t="shared" si="5" ref="Q39:Q53">E39+H39+K39+N39</f>
        <v>762000</v>
      </c>
      <c r="R39" s="207"/>
      <c r="S39" s="207"/>
      <c r="T39" s="207"/>
      <c r="U39" s="207"/>
    </row>
    <row r="40" spans="1:21" s="3" customFormat="1" ht="15.75">
      <c r="A40" s="123" t="s">
        <v>544</v>
      </c>
      <c r="B40" s="101">
        <v>2</v>
      </c>
      <c r="C40" s="5"/>
      <c r="D40" s="5"/>
      <c r="E40" s="5"/>
      <c r="F40" s="5"/>
      <c r="G40" s="5"/>
      <c r="H40" s="5"/>
      <c r="I40" s="5">
        <v>393700</v>
      </c>
      <c r="J40" s="5">
        <v>393700</v>
      </c>
      <c r="K40" s="5">
        <v>393700</v>
      </c>
      <c r="L40" s="5">
        <v>106300</v>
      </c>
      <c r="M40" s="5">
        <v>106300</v>
      </c>
      <c r="N40" s="5">
        <v>106300</v>
      </c>
      <c r="O40" s="5">
        <f t="shared" si="3"/>
        <v>500000</v>
      </c>
      <c r="P40" s="5">
        <f t="shared" si="4"/>
        <v>500000</v>
      </c>
      <c r="Q40" s="5">
        <f t="shared" si="5"/>
        <v>500000</v>
      </c>
      <c r="R40" s="207"/>
      <c r="S40" s="207"/>
      <c r="T40" s="207"/>
      <c r="U40" s="207"/>
    </row>
    <row r="41" spans="1:21" s="3" customFormat="1" ht="15.75">
      <c r="A41" s="123" t="s">
        <v>545</v>
      </c>
      <c r="B41" s="101">
        <v>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3"/>
        <v>0</v>
      </c>
      <c r="P41" s="5">
        <f t="shared" si="4"/>
        <v>0</v>
      </c>
      <c r="Q41" s="5">
        <f t="shared" si="5"/>
        <v>0</v>
      </c>
      <c r="R41" s="207"/>
      <c r="S41" s="207"/>
      <c r="T41" s="207"/>
      <c r="U41" s="207"/>
    </row>
    <row r="42" spans="1:21" s="3" customFormat="1" ht="15.75">
      <c r="A42" s="123" t="s">
        <v>546</v>
      </c>
      <c r="B42" s="101"/>
      <c r="C42" s="5"/>
      <c r="D42" s="5"/>
      <c r="E42" s="5"/>
      <c r="F42" s="5"/>
      <c r="G42" s="5"/>
      <c r="H42" s="5"/>
      <c r="I42" s="5">
        <v>100000</v>
      </c>
      <c r="J42" s="5">
        <v>100000</v>
      </c>
      <c r="K42" s="5">
        <v>100000</v>
      </c>
      <c r="L42" s="5">
        <v>27000</v>
      </c>
      <c r="M42" s="5">
        <v>27000</v>
      </c>
      <c r="N42" s="5">
        <v>27000</v>
      </c>
      <c r="O42" s="5">
        <f t="shared" si="3"/>
        <v>127000</v>
      </c>
      <c r="P42" s="5">
        <f t="shared" si="4"/>
        <v>127000</v>
      </c>
      <c r="Q42" s="5">
        <f t="shared" si="5"/>
        <v>127000</v>
      </c>
      <c r="R42" s="207"/>
      <c r="S42" s="207"/>
      <c r="T42" s="207"/>
      <c r="U42" s="207"/>
    </row>
    <row r="43" spans="1:21" ht="15.75">
      <c r="A43" s="123" t="s">
        <v>547</v>
      </c>
      <c r="B43" s="101">
        <v>2</v>
      </c>
      <c r="C43" s="5">
        <v>500000</v>
      </c>
      <c r="D43" s="5">
        <v>500000</v>
      </c>
      <c r="E43" s="5">
        <v>500000</v>
      </c>
      <c r="F43" s="5"/>
      <c r="G43" s="5"/>
      <c r="H43" s="5"/>
      <c r="I43" s="5"/>
      <c r="J43" s="5"/>
      <c r="K43" s="5"/>
      <c r="L43" s="5"/>
      <c r="M43" s="5"/>
      <c r="N43" s="5"/>
      <c r="O43" s="5">
        <f t="shared" si="3"/>
        <v>500000</v>
      </c>
      <c r="P43" s="5">
        <f t="shared" si="4"/>
        <v>500000</v>
      </c>
      <c r="Q43" s="5">
        <f t="shared" si="5"/>
        <v>500000</v>
      </c>
      <c r="R43" s="207"/>
      <c r="S43" s="207"/>
      <c r="T43" s="207"/>
      <c r="U43" s="207"/>
    </row>
    <row r="44" spans="1:21" ht="15.75" hidden="1">
      <c r="A44" s="7" t="s">
        <v>498</v>
      </c>
      <c r="B44" s="101">
        <v>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3"/>
        <v>0</v>
      </c>
      <c r="P44" s="5">
        <f t="shared" si="4"/>
        <v>0</v>
      </c>
      <c r="Q44" s="5">
        <f t="shared" si="5"/>
        <v>0</v>
      </c>
      <c r="R44" s="207"/>
      <c r="S44" s="207"/>
      <c r="T44" s="207"/>
      <c r="U44" s="207"/>
    </row>
    <row r="45" spans="1:21" ht="15.75">
      <c r="A45" s="7" t="s">
        <v>278</v>
      </c>
      <c r="B45" s="101">
        <v>2</v>
      </c>
      <c r="C45" s="5"/>
      <c r="D45" s="5"/>
      <c r="E45" s="5"/>
      <c r="F45" s="5"/>
      <c r="G45" s="5"/>
      <c r="H45" s="5"/>
      <c r="I45" s="5">
        <v>124512</v>
      </c>
      <c r="J45" s="5">
        <v>277189</v>
      </c>
      <c r="K45" s="5">
        <v>408260</v>
      </c>
      <c r="L45" s="5">
        <v>33618</v>
      </c>
      <c r="M45" s="5">
        <v>74841</v>
      </c>
      <c r="N45" s="5">
        <v>110230</v>
      </c>
      <c r="O45" s="5">
        <f t="shared" si="3"/>
        <v>158130</v>
      </c>
      <c r="P45" s="5">
        <f t="shared" si="4"/>
        <v>352030</v>
      </c>
      <c r="Q45" s="5">
        <f t="shared" si="5"/>
        <v>518490</v>
      </c>
      <c r="R45" s="207"/>
      <c r="S45" s="207"/>
      <c r="T45" s="207"/>
      <c r="U45" s="207"/>
    </row>
    <row r="46" spans="1:21" s="3" customFormat="1" ht="15.75">
      <c r="A46" s="7" t="s">
        <v>158</v>
      </c>
      <c r="B46" s="101"/>
      <c r="C46" s="5"/>
      <c r="D46" s="5"/>
      <c r="E46" s="5"/>
      <c r="F46" s="5"/>
      <c r="G46" s="5"/>
      <c r="H46" s="5"/>
      <c r="I46" s="5">
        <f>SUM(I47:I49)</f>
        <v>1129990</v>
      </c>
      <c r="J46" s="5">
        <f>SUM(J47:J49)</f>
        <v>1171213</v>
      </c>
      <c r="K46" s="5">
        <f>SUM(K47:K49)</f>
        <v>1206602</v>
      </c>
      <c r="L46" s="5"/>
      <c r="M46" s="5"/>
      <c r="N46" s="5"/>
      <c r="O46" s="5">
        <f t="shared" si="3"/>
        <v>1129990</v>
      </c>
      <c r="P46" s="5">
        <f t="shared" si="4"/>
        <v>1171213</v>
      </c>
      <c r="Q46" s="5">
        <f t="shared" si="5"/>
        <v>1206602</v>
      </c>
      <c r="R46" s="207"/>
      <c r="S46" s="207"/>
      <c r="T46" s="207"/>
      <c r="U46" s="207"/>
    </row>
    <row r="47" spans="1:21" s="3" customFormat="1" ht="15.75">
      <c r="A47" s="89" t="s">
        <v>407</v>
      </c>
      <c r="B47" s="101">
        <v>1</v>
      </c>
      <c r="C47" s="5"/>
      <c r="D47" s="5"/>
      <c r="E47" s="5"/>
      <c r="F47" s="5"/>
      <c r="G47" s="5"/>
      <c r="H47" s="5"/>
      <c r="I47" s="5">
        <f>SUMIF($B$6:$B$46,"1",L$6:L$46)</f>
        <v>0</v>
      </c>
      <c r="J47" s="5">
        <f>SUMIF($B$6:$B$46,"1",M$6:M$46)</f>
        <v>0</v>
      </c>
      <c r="K47" s="5">
        <f>SUMIF($B$6:$B$46,"1",N$6:N$46)</f>
        <v>0</v>
      </c>
      <c r="L47" s="5"/>
      <c r="M47" s="5"/>
      <c r="N47" s="5"/>
      <c r="O47" s="5">
        <f t="shared" si="3"/>
        <v>0</v>
      </c>
      <c r="P47" s="5">
        <f t="shared" si="4"/>
        <v>0</v>
      </c>
      <c r="Q47" s="5">
        <f t="shared" si="5"/>
        <v>0</v>
      </c>
      <c r="R47" s="207"/>
      <c r="S47" s="207"/>
      <c r="T47" s="207"/>
      <c r="U47" s="207"/>
    </row>
    <row r="48" spans="1:21" s="3" customFormat="1" ht="15.75">
      <c r="A48" s="89" t="s">
        <v>245</v>
      </c>
      <c r="B48" s="101">
        <v>2</v>
      </c>
      <c r="C48" s="5"/>
      <c r="D48" s="5"/>
      <c r="E48" s="5"/>
      <c r="F48" s="5"/>
      <c r="G48" s="5"/>
      <c r="H48" s="5"/>
      <c r="I48" s="5">
        <f>SUMIF($B$6:$B$46,"2",L$6:L$46)</f>
        <v>1129990</v>
      </c>
      <c r="J48" s="5">
        <f>SUMIF($B$6:$B$46,"2",M$6:M$46)</f>
        <v>1171213</v>
      </c>
      <c r="K48" s="5">
        <f>SUMIF($B$6:$B$46,"2",N$6:N$46)</f>
        <v>1206602</v>
      </c>
      <c r="L48" s="5"/>
      <c r="M48" s="5"/>
      <c r="N48" s="5"/>
      <c r="O48" s="5">
        <f t="shared" si="3"/>
        <v>1129990</v>
      </c>
      <c r="P48" s="5">
        <f t="shared" si="4"/>
        <v>1171213</v>
      </c>
      <c r="Q48" s="5">
        <f t="shared" si="5"/>
        <v>1206602</v>
      </c>
      <c r="R48" s="207"/>
      <c r="S48" s="207"/>
      <c r="T48" s="207"/>
      <c r="U48" s="207"/>
    </row>
    <row r="49" spans="1:21" s="3" customFormat="1" ht="15.75">
      <c r="A49" s="89" t="s">
        <v>137</v>
      </c>
      <c r="B49" s="101">
        <v>3</v>
      </c>
      <c r="C49" s="5"/>
      <c r="D49" s="5"/>
      <c r="E49" s="5"/>
      <c r="F49" s="5"/>
      <c r="G49" s="5"/>
      <c r="H49" s="5"/>
      <c r="I49" s="5">
        <f>SUMIF($B$6:$B$46,"3",L$6:L$46)</f>
        <v>0</v>
      </c>
      <c r="J49" s="5">
        <f>SUMIF($B$6:$B$46,"3",M$6:M$46)</f>
        <v>0</v>
      </c>
      <c r="K49" s="5">
        <f>SUMIF($B$6:$B$46,"3",N$6:N$46)</f>
        <v>0</v>
      </c>
      <c r="L49" s="5"/>
      <c r="M49" s="5"/>
      <c r="N49" s="5"/>
      <c r="O49" s="5">
        <f t="shared" si="3"/>
        <v>0</v>
      </c>
      <c r="P49" s="5">
        <f t="shared" si="4"/>
        <v>0</v>
      </c>
      <c r="Q49" s="5">
        <f t="shared" si="5"/>
        <v>0</v>
      </c>
      <c r="R49" s="207"/>
      <c r="S49" s="207"/>
      <c r="T49" s="207"/>
      <c r="U49" s="207"/>
    </row>
    <row r="50" spans="1:21" s="3" customFormat="1" ht="15.75">
      <c r="A50" s="8" t="s">
        <v>416</v>
      </c>
      <c r="B50" s="101"/>
      <c r="C50" s="14">
        <f aca="true" t="shared" si="6" ref="C50:L50">SUM(C51:C53)</f>
        <v>4580907</v>
      </c>
      <c r="D50" s="14">
        <f t="shared" si="6"/>
        <v>6718796</v>
      </c>
      <c r="E50" s="14">
        <f>SUM(E51:E53)</f>
        <v>6718796</v>
      </c>
      <c r="F50" s="14">
        <f t="shared" si="6"/>
        <v>921585</v>
      </c>
      <c r="G50" s="14">
        <f t="shared" si="6"/>
        <v>1498816</v>
      </c>
      <c r="H50" s="14">
        <f>SUM(H51:H53)</f>
        <v>1498816</v>
      </c>
      <c r="I50" s="14">
        <f t="shared" si="6"/>
        <v>5332130</v>
      </c>
      <c r="J50" s="14">
        <f>SUM(J51:J53)</f>
        <v>5526030</v>
      </c>
      <c r="K50" s="14">
        <f>SUM(K51:K53)</f>
        <v>5692490</v>
      </c>
      <c r="L50" s="14">
        <f t="shared" si="6"/>
        <v>0</v>
      </c>
      <c r="M50" s="14">
        <f>SUM(M51:M53)</f>
        <v>0</v>
      </c>
      <c r="N50" s="14">
        <f>SUM(N51:N53)</f>
        <v>0</v>
      </c>
      <c r="O50" s="14">
        <f t="shared" si="3"/>
        <v>10834622</v>
      </c>
      <c r="P50" s="14">
        <f t="shared" si="4"/>
        <v>13743642</v>
      </c>
      <c r="Q50" s="14">
        <f t="shared" si="5"/>
        <v>13910102</v>
      </c>
      <c r="R50" s="207"/>
      <c r="S50" s="207"/>
      <c r="T50" s="207"/>
      <c r="U50" s="207"/>
    </row>
    <row r="51" spans="1:21" s="3" customFormat="1" ht="15.75">
      <c r="A51" s="89" t="s">
        <v>407</v>
      </c>
      <c r="B51" s="101">
        <v>1</v>
      </c>
      <c r="C51" s="84">
        <f aca="true" t="shared" si="7" ref="C51:K51">SUMIF($B$6:$B$50,"1",C$6:C$50)</f>
        <v>0</v>
      </c>
      <c r="D51" s="84">
        <f t="shared" si="7"/>
        <v>0</v>
      </c>
      <c r="E51" s="84">
        <f t="shared" si="7"/>
        <v>0</v>
      </c>
      <c r="F51" s="84">
        <f t="shared" si="7"/>
        <v>0</v>
      </c>
      <c r="G51" s="84">
        <f t="shared" si="7"/>
        <v>0</v>
      </c>
      <c r="H51" s="84">
        <f t="shared" si="7"/>
        <v>0</v>
      </c>
      <c r="I51" s="84">
        <f t="shared" si="7"/>
        <v>0</v>
      </c>
      <c r="J51" s="84">
        <f t="shared" si="7"/>
        <v>0</v>
      </c>
      <c r="K51" s="84">
        <f t="shared" si="7"/>
        <v>0</v>
      </c>
      <c r="L51" s="5"/>
      <c r="M51" s="5"/>
      <c r="N51" s="5"/>
      <c r="O51" s="5">
        <f t="shared" si="3"/>
        <v>0</v>
      </c>
      <c r="P51" s="5">
        <f t="shared" si="4"/>
        <v>0</v>
      </c>
      <c r="Q51" s="5">
        <f t="shared" si="5"/>
        <v>0</v>
      </c>
      <c r="R51" s="207"/>
      <c r="S51" s="207"/>
      <c r="T51" s="207"/>
      <c r="U51" s="207"/>
    </row>
    <row r="52" spans="1:21" s="3" customFormat="1" ht="15.75">
      <c r="A52" s="89" t="s">
        <v>245</v>
      </c>
      <c r="B52" s="101">
        <v>2</v>
      </c>
      <c r="C52" s="84">
        <f aca="true" t="shared" si="8" ref="C52:K52">SUMIF($B$6:$B$50,"2",C$6:C$50)</f>
        <v>4170907</v>
      </c>
      <c r="D52" s="84">
        <f t="shared" si="8"/>
        <v>6308796</v>
      </c>
      <c r="E52" s="84">
        <f t="shared" si="8"/>
        <v>6308796</v>
      </c>
      <c r="F52" s="84">
        <f t="shared" si="8"/>
        <v>798800</v>
      </c>
      <c r="G52" s="84">
        <f t="shared" si="8"/>
        <v>1376031</v>
      </c>
      <c r="H52" s="84">
        <f t="shared" si="8"/>
        <v>1376031</v>
      </c>
      <c r="I52" s="84">
        <f t="shared" si="8"/>
        <v>5332130</v>
      </c>
      <c r="J52" s="84">
        <f t="shared" si="8"/>
        <v>5526030</v>
      </c>
      <c r="K52" s="84">
        <f t="shared" si="8"/>
        <v>5692490</v>
      </c>
      <c r="L52" s="5"/>
      <c r="M52" s="5"/>
      <c r="N52" s="5"/>
      <c r="O52" s="5">
        <f t="shared" si="3"/>
        <v>10301837</v>
      </c>
      <c r="P52" s="5">
        <f t="shared" si="4"/>
        <v>13210857</v>
      </c>
      <c r="Q52" s="5">
        <f t="shared" si="5"/>
        <v>13377317</v>
      </c>
      <c r="R52" s="207"/>
      <c r="S52" s="207"/>
      <c r="T52" s="207"/>
      <c r="U52" s="207"/>
    </row>
    <row r="53" spans="1:21" s="3" customFormat="1" ht="15.75">
      <c r="A53" s="89" t="s">
        <v>137</v>
      </c>
      <c r="B53" s="101">
        <v>3</v>
      </c>
      <c r="C53" s="84">
        <f aca="true" t="shared" si="9" ref="C53:K53">SUMIF($B$6:$B$50,"3",C$6:C$50)</f>
        <v>410000</v>
      </c>
      <c r="D53" s="84">
        <f t="shared" si="9"/>
        <v>410000</v>
      </c>
      <c r="E53" s="84">
        <f t="shared" si="9"/>
        <v>410000</v>
      </c>
      <c r="F53" s="84">
        <f t="shared" si="9"/>
        <v>122785</v>
      </c>
      <c r="G53" s="84">
        <f t="shared" si="9"/>
        <v>122785</v>
      </c>
      <c r="H53" s="84">
        <f t="shared" si="9"/>
        <v>122785</v>
      </c>
      <c r="I53" s="84">
        <f t="shared" si="9"/>
        <v>0</v>
      </c>
      <c r="J53" s="84">
        <f t="shared" si="9"/>
        <v>0</v>
      </c>
      <c r="K53" s="84">
        <f t="shared" si="9"/>
        <v>0</v>
      </c>
      <c r="L53" s="5"/>
      <c r="M53" s="5"/>
      <c r="N53" s="5"/>
      <c r="O53" s="5">
        <f t="shared" si="3"/>
        <v>532785</v>
      </c>
      <c r="P53" s="5">
        <f t="shared" si="4"/>
        <v>532785</v>
      </c>
      <c r="Q53" s="5">
        <f t="shared" si="5"/>
        <v>532785</v>
      </c>
      <c r="R53" s="207"/>
      <c r="S53" s="207"/>
      <c r="T53" s="207"/>
      <c r="U53" s="207"/>
    </row>
  </sheetData>
  <sheetProtection/>
  <mergeCells count="9">
    <mergeCell ref="A1:O1"/>
    <mergeCell ref="A2:O2"/>
    <mergeCell ref="A4:A5"/>
    <mergeCell ref="B4:B5"/>
    <mergeCell ref="C4:E4"/>
    <mergeCell ref="F4:H4"/>
    <mergeCell ref="L4:N4"/>
    <mergeCell ref="I4:K4"/>
    <mergeCell ref="O4:Q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64" r:id="rId1"/>
  <headerFoot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zoomScalePageLayoutView="0" workbookViewId="0" topLeftCell="A13">
      <selection activeCell="K22" sqref="K22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18.8515625" style="0" customWidth="1"/>
    <col min="4" max="4" width="13.57421875" style="0" customWidth="1"/>
    <col min="5" max="5" width="5.421875" style="0" customWidth="1"/>
    <col min="6" max="6" width="27.421875" style="0" customWidth="1"/>
    <col min="7" max="7" width="13.7109375" style="42" customWidth="1"/>
  </cols>
  <sheetData>
    <row r="1" spans="1:7" s="167" customFormat="1" ht="40.5" customHeight="1">
      <c r="A1" s="240" t="s">
        <v>694</v>
      </c>
      <c r="B1" s="240"/>
      <c r="C1" s="240"/>
      <c r="D1" s="240"/>
      <c r="E1" s="240"/>
      <c r="F1" s="240"/>
      <c r="G1" s="240"/>
    </row>
    <row r="2" spans="1:7" s="167" customFormat="1" ht="18.75" customHeight="1">
      <c r="A2" s="203"/>
      <c r="B2" s="203"/>
      <c r="C2" s="203"/>
      <c r="D2" s="203"/>
      <c r="E2" s="203"/>
      <c r="F2" s="205" t="s">
        <v>573</v>
      </c>
      <c r="G2" s="203"/>
    </row>
    <row r="3" spans="1:7" s="140" customFormat="1" ht="18.75">
      <c r="A3" s="140" t="s">
        <v>605</v>
      </c>
      <c r="F3" s="201"/>
      <c r="G3" s="141"/>
    </row>
    <row r="4" spans="1:7" s="138" customFormat="1" ht="18.75">
      <c r="A4" s="138" t="s">
        <v>648</v>
      </c>
      <c r="G4" s="139"/>
    </row>
    <row r="5" spans="2:7" s="138" customFormat="1" ht="18.75">
      <c r="B5" s="145" t="s">
        <v>649</v>
      </c>
      <c r="C5" s="145"/>
      <c r="D5" s="145"/>
      <c r="E5" s="145"/>
      <c r="F5" s="145"/>
      <c r="G5" s="196">
        <v>110720</v>
      </c>
    </row>
    <row r="6" spans="1:7" s="138" customFormat="1" ht="18.75">
      <c r="A6" s="191" t="s">
        <v>663</v>
      </c>
      <c r="B6" s="142"/>
      <c r="C6" s="142"/>
      <c r="D6" s="142"/>
      <c r="E6" s="142"/>
      <c r="F6" s="142"/>
      <c r="G6" s="198"/>
    </row>
    <row r="7" spans="2:7" s="138" customFormat="1" ht="18.75">
      <c r="B7" s="218" t="s">
        <v>664</v>
      </c>
      <c r="C7" s="145"/>
      <c r="D7" s="145"/>
      <c r="E7" s="145"/>
      <c r="F7" s="145"/>
      <c r="G7" s="196">
        <v>160020</v>
      </c>
    </row>
    <row r="8" spans="1:7" s="138" customFormat="1" ht="18.75">
      <c r="A8" s="138" t="s">
        <v>650</v>
      </c>
      <c r="B8" s="142"/>
      <c r="C8" s="142"/>
      <c r="D8" s="142"/>
      <c r="E8" s="142"/>
      <c r="F8" s="142"/>
      <c r="G8" s="198"/>
    </row>
    <row r="9" spans="2:7" s="138" customFormat="1" ht="18.75">
      <c r="B9" s="145" t="s">
        <v>651</v>
      </c>
      <c r="C9" s="145"/>
      <c r="D9" s="145"/>
      <c r="E9" s="145"/>
      <c r="F9" s="145"/>
      <c r="G9" s="196">
        <v>5800</v>
      </c>
    </row>
    <row r="10" spans="1:7" s="138" customFormat="1" ht="18.75">
      <c r="A10" s="138" t="s">
        <v>669</v>
      </c>
      <c r="B10" s="142"/>
      <c r="C10" s="142"/>
      <c r="D10" s="142"/>
      <c r="E10" s="142"/>
      <c r="F10" s="142"/>
      <c r="G10" s="198"/>
    </row>
    <row r="11" spans="2:7" s="138" customFormat="1" ht="18.75">
      <c r="B11" s="145" t="s">
        <v>670</v>
      </c>
      <c r="C11" s="145"/>
      <c r="D11" s="145"/>
      <c r="E11" s="145"/>
      <c r="F11" s="145"/>
      <c r="G11" s="196">
        <v>68880</v>
      </c>
    </row>
    <row r="12" spans="1:7" s="138" customFormat="1" ht="18.75">
      <c r="A12" s="138" t="s">
        <v>652</v>
      </c>
      <c r="C12" s="142"/>
      <c r="D12" s="142"/>
      <c r="E12" s="142"/>
      <c r="F12" s="142"/>
      <c r="G12" s="198"/>
    </row>
    <row r="13" spans="2:7" s="138" customFormat="1" ht="18.75">
      <c r="B13" s="145" t="s">
        <v>653</v>
      </c>
      <c r="C13" s="145"/>
      <c r="D13" s="145"/>
      <c r="E13" s="145"/>
      <c r="F13" s="145"/>
      <c r="G13" s="196">
        <v>60000</v>
      </c>
    </row>
    <row r="14" spans="1:7" s="140" customFormat="1" ht="18.75">
      <c r="A14" s="171" t="s">
        <v>604</v>
      </c>
      <c r="B14" s="189"/>
      <c r="C14" s="190"/>
      <c r="D14" s="189"/>
      <c r="E14" s="189"/>
      <c r="F14" s="189"/>
      <c r="G14" s="197">
        <f>SUM(G5:G13)</f>
        <v>405420</v>
      </c>
    </row>
    <row r="15" spans="1:7" s="138" customFormat="1" ht="18.75">
      <c r="A15" s="191"/>
      <c r="B15" s="192"/>
      <c r="C15" s="192"/>
      <c r="D15" s="142"/>
      <c r="E15" s="142"/>
      <c r="F15" s="142"/>
      <c r="G15" s="198"/>
    </row>
    <row r="16" spans="1:7" s="140" customFormat="1" ht="18.75">
      <c r="A16" s="140" t="s">
        <v>609</v>
      </c>
      <c r="G16" s="199"/>
    </row>
    <row r="17" spans="1:7" s="138" customFormat="1" ht="18.75">
      <c r="A17" s="241" t="s">
        <v>665</v>
      </c>
      <c r="B17" s="241"/>
      <c r="C17" s="241"/>
      <c r="D17" s="241"/>
      <c r="E17" s="241"/>
      <c r="F17" s="241"/>
      <c r="G17" s="241"/>
    </row>
    <row r="18" spans="1:7" ht="18.75">
      <c r="A18" s="219"/>
      <c r="B18" s="218" t="s">
        <v>666</v>
      </c>
      <c r="C18" s="218"/>
      <c r="D18" s="218"/>
      <c r="E18" s="218"/>
      <c r="F18" s="218"/>
      <c r="G18" s="196">
        <v>171450</v>
      </c>
    </row>
    <row r="19" spans="1:7" s="167" customFormat="1" ht="18.75" customHeight="1">
      <c r="A19" s="192" t="s">
        <v>667</v>
      </c>
      <c r="B19" s="192"/>
      <c r="C19" s="192"/>
      <c r="D19" s="192"/>
      <c r="E19" s="192"/>
      <c r="F19" s="192"/>
      <c r="G19" s="198"/>
    </row>
    <row r="20" spans="2:7" s="167" customFormat="1" ht="18.75">
      <c r="B20" s="242" t="s">
        <v>584</v>
      </c>
      <c r="C20" s="242"/>
      <c r="D20" s="242"/>
      <c r="E20" s="242"/>
      <c r="F20" s="242"/>
      <c r="G20" s="196">
        <v>152677</v>
      </c>
    </row>
    <row r="21" spans="1:7" s="167" customFormat="1" ht="18.75" customHeight="1">
      <c r="A21" s="220"/>
      <c r="B21" s="242" t="s">
        <v>586</v>
      </c>
      <c r="C21" s="242"/>
      <c r="D21" s="242"/>
      <c r="E21" s="242"/>
      <c r="F21" s="242"/>
      <c r="G21" s="196">
        <v>41223</v>
      </c>
    </row>
    <row r="22" spans="1:7" s="167" customFormat="1" ht="18.75" customHeight="1">
      <c r="A22" s="245" t="s">
        <v>671</v>
      </c>
      <c r="B22" s="245"/>
      <c r="C22" s="245"/>
      <c r="D22" s="245"/>
      <c r="E22" s="245"/>
      <c r="F22" s="227"/>
      <c r="G22" s="198"/>
    </row>
    <row r="23" spans="1:7" s="167" customFormat="1" ht="18.75" customHeight="1">
      <c r="A23" s="220"/>
      <c r="B23" s="212" t="s">
        <v>672</v>
      </c>
      <c r="C23" s="212"/>
      <c r="D23" s="212"/>
      <c r="E23" s="212"/>
      <c r="F23" s="212"/>
      <c r="G23" s="196">
        <v>31551</v>
      </c>
    </row>
    <row r="24" spans="1:7" s="167" customFormat="1" ht="18.75" customHeight="1">
      <c r="A24" s="220"/>
      <c r="B24" s="228" t="s">
        <v>673</v>
      </c>
      <c r="C24" s="228"/>
      <c r="D24" s="228"/>
      <c r="E24" s="228"/>
      <c r="F24" s="228"/>
      <c r="G24" s="229">
        <v>8519</v>
      </c>
    </row>
    <row r="25" spans="1:7" s="140" customFormat="1" ht="18.75">
      <c r="A25" s="140" t="s">
        <v>604</v>
      </c>
      <c r="G25" s="199">
        <f>SUM(G18:G24)</f>
        <v>405420</v>
      </c>
    </row>
    <row r="26" s="140" customFormat="1" ht="18.75">
      <c r="G26" s="199"/>
    </row>
    <row r="27" spans="1:7" ht="18.75">
      <c r="A27" s="140" t="s">
        <v>579</v>
      </c>
      <c r="B27" s="140"/>
      <c r="C27" s="140"/>
      <c r="D27" s="140"/>
      <c r="E27" s="140"/>
      <c r="F27" s="141"/>
      <c r="G27" s="140"/>
    </row>
    <row r="28" spans="1:7" ht="19.5">
      <c r="A28" s="149" t="s">
        <v>580</v>
      </c>
      <c r="B28" s="149"/>
      <c r="C28" s="149"/>
      <c r="D28" s="149"/>
      <c r="E28" s="149"/>
      <c r="F28" s="149" t="s">
        <v>581</v>
      </c>
      <c r="G28" s="149"/>
    </row>
    <row r="29" spans="1:7" ht="19.5">
      <c r="A29" s="151" t="s">
        <v>577</v>
      </c>
      <c r="B29" s="149"/>
      <c r="C29" s="149"/>
      <c r="D29" s="149"/>
      <c r="E29" s="149"/>
      <c r="F29" s="142"/>
      <c r="G29" s="142"/>
    </row>
    <row r="30" spans="1:7" s="144" customFormat="1" ht="18.75">
      <c r="A30" s="214" t="s">
        <v>654</v>
      </c>
      <c r="B30" s="214"/>
      <c r="C30" s="214"/>
      <c r="D30" s="214"/>
      <c r="E30" s="214"/>
      <c r="F30" s="214" t="s">
        <v>654</v>
      </c>
      <c r="G30" s="214"/>
    </row>
    <row r="31" spans="1:7" s="144" customFormat="1" ht="18.75" hidden="1">
      <c r="A31" s="189"/>
      <c r="B31" s="189"/>
      <c r="C31" s="189"/>
      <c r="D31" s="189"/>
      <c r="E31" s="189"/>
      <c r="F31" s="215"/>
      <c r="G31" s="189"/>
    </row>
    <row r="32" spans="1:7" s="144" customFormat="1" ht="18.75" hidden="1">
      <c r="A32" s="142"/>
      <c r="B32" s="142"/>
      <c r="C32" s="142"/>
      <c r="D32" s="142"/>
      <c r="E32" s="142"/>
      <c r="F32" s="143"/>
      <c r="G32" s="142"/>
    </row>
    <row r="33" spans="1:7" s="144" customFormat="1" ht="18.75" hidden="1">
      <c r="A33" s="142"/>
      <c r="B33" s="142"/>
      <c r="C33" s="142"/>
      <c r="D33" s="142"/>
      <c r="E33" s="142"/>
      <c r="F33" s="143"/>
      <c r="G33" s="142"/>
    </row>
    <row r="34" spans="1:7" s="144" customFormat="1" ht="18.75" hidden="1">
      <c r="A34" s="142"/>
      <c r="B34" s="142"/>
      <c r="C34" s="142"/>
      <c r="D34" s="142"/>
      <c r="E34" s="142"/>
      <c r="F34" s="143"/>
      <c r="G34" s="142"/>
    </row>
    <row r="35" spans="1:7" s="144" customFormat="1" ht="18.75" hidden="1">
      <c r="A35" s="142"/>
      <c r="B35" s="142"/>
      <c r="C35" s="142"/>
      <c r="D35" s="142"/>
      <c r="E35" s="142"/>
      <c r="F35" s="143"/>
      <c r="G35" s="142"/>
    </row>
    <row r="36" spans="1:7" s="144" customFormat="1" ht="18.75" hidden="1">
      <c r="A36" s="189"/>
      <c r="B36" s="189"/>
      <c r="C36" s="189"/>
      <c r="D36" s="189"/>
      <c r="E36" s="189"/>
      <c r="F36" s="215"/>
      <c r="G36" s="189"/>
    </row>
    <row r="37" spans="1:7" s="144" customFormat="1" ht="18.75" hidden="1">
      <c r="A37" s="142"/>
      <c r="B37" s="142"/>
      <c r="C37" s="142"/>
      <c r="D37" s="142"/>
      <c r="E37" s="142"/>
      <c r="F37" s="143"/>
      <c r="G37" s="142"/>
    </row>
    <row r="38" spans="1:7" s="144" customFormat="1" ht="18.75" hidden="1">
      <c r="A38" s="164"/>
      <c r="B38" s="164"/>
      <c r="C38" s="164"/>
      <c r="D38" s="142"/>
      <c r="E38" s="142"/>
      <c r="F38" s="143"/>
      <c r="G38" s="142"/>
    </row>
    <row r="39" spans="1:7" s="217" customFormat="1" ht="18.75">
      <c r="A39" s="142"/>
      <c r="B39" s="142" t="s">
        <v>655</v>
      </c>
      <c r="C39" s="142"/>
      <c r="D39" s="142"/>
      <c r="E39" s="142"/>
      <c r="F39" s="142" t="s">
        <v>661</v>
      </c>
      <c r="G39" s="142"/>
    </row>
    <row r="40" spans="1:7" s="144" customFormat="1" ht="18.75">
      <c r="A40" s="142"/>
      <c r="B40" s="145" t="s">
        <v>656</v>
      </c>
      <c r="C40" s="145"/>
      <c r="D40" s="146">
        <v>21000</v>
      </c>
      <c r="E40" s="142"/>
      <c r="F40" s="146" t="s">
        <v>662</v>
      </c>
      <c r="G40" s="146">
        <v>380000</v>
      </c>
    </row>
    <row r="41" spans="1:7" s="142" customFormat="1" ht="18.75">
      <c r="A41" s="177"/>
      <c r="B41" s="161" t="s">
        <v>657</v>
      </c>
      <c r="C41" s="221"/>
      <c r="D41" s="222">
        <v>300000</v>
      </c>
      <c r="E41" s="144"/>
      <c r="F41" s="163" t="s">
        <v>668</v>
      </c>
      <c r="G41" s="224">
        <v>7000</v>
      </c>
    </row>
    <row r="42" spans="1:7" s="142" customFormat="1" ht="18.75">
      <c r="A42" s="177"/>
      <c r="B42" s="161" t="s">
        <v>658</v>
      </c>
      <c r="C42" s="221"/>
      <c r="D42" s="222">
        <v>20000</v>
      </c>
      <c r="E42" s="144"/>
      <c r="F42" s="178"/>
      <c r="G42" s="179"/>
    </row>
    <row r="43" spans="1:7" s="142" customFormat="1" ht="18.75">
      <c r="A43" s="177"/>
      <c r="B43" s="161" t="s">
        <v>659</v>
      </c>
      <c r="C43" s="221"/>
      <c r="D43" s="222">
        <v>36000</v>
      </c>
      <c r="E43" s="144"/>
      <c r="F43" s="178"/>
      <c r="G43" s="179"/>
    </row>
    <row r="44" spans="1:7" s="156" customFormat="1" ht="18" customHeight="1">
      <c r="A44" s="180"/>
      <c r="B44" s="161" t="s">
        <v>660</v>
      </c>
      <c r="C44" s="223"/>
      <c r="D44" s="222">
        <v>10000</v>
      </c>
      <c r="E44" s="181"/>
      <c r="F44" s="182"/>
      <c r="G44" s="184"/>
    </row>
    <row r="45" spans="3:7" s="142" customFormat="1" ht="18" customHeight="1">
      <c r="C45" s="217"/>
      <c r="D45" s="143"/>
      <c r="E45" s="217"/>
      <c r="F45" s="178" t="s">
        <v>676</v>
      </c>
      <c r="G45" s="179"/>
    </row>
    <row r="46" spans="1:7" s="142" customFormat="1" ht="18" customHeight="1">
      <c r="A46" s="177"/>
      <c r="E46" s="217"/>
      <c r="F46" s="158" t="s">
        <v>677</v>
      </c>
      <c r="G46" s="185">
        <v>138081</v>
      </c>
    </row>
    <row r="47" spans="1:7" s="142" customFormat="1" ht="18" customHeight="1">
      <c r="A47" s="177"/>
      <c r="E47" s="217"/>
      <c r="F47" s="163" t="s">
        <v>678</v>
      </c>
      <c r="G47" s="224">
        <v>37281</v>
      </c>
    </row>
    <row r="48" spans="1:7" s="142" customFormat="1" ht="18" customHeight="1">
      <c r="A48" s="177"/>
      <c r="B48" s="235"/>
      <c r="C48" s="217"/>
      <c r="D48" s="233"/>
      <c r="E48" s="217"/>
      <c r="F48" s="178" t="s">
        <v>583</v>
      </c>
      <c r="G48" s="233"/>
    </row>
    <row r="49" spans="1:7" s="142" customFormat="1" ht="18" customHeight="1">
      <c r="A49" s="177"/>
      <c r="C49" s="217"/>
      <c r="D49" s="233"/>
      <c r="E49" s="217"/>
      <c r="F49" s="158" t="s">
        <v>680</v>
      </c>
      <c r="G49" s="185">
        <v>23622</v>
      </c>
    </row>
    <row r="50" spans="1:7" s="142" customFormat="1" ht="18" customHeight="1">
      <c r="A50" s="177" t="s">
        <v>583</v>
      </c>
      <c r="C50" s="217"/>
      <c r="D50" s="233"/>
      <c r="E50" s="217"/>
      <c r="F50" s="163" t="s">
        <v>681</v>
      </c>
      <c r="G50" s="224">
        <v>6378</v>
      </c>
    </row>
    <row r="51" spans="1:7" s="142" customFormat="1" ht="18" customHeight="1">
      <c r="A51" s="177"/>
      <c r="B51" s="145" t="s">
        <v>674</v>
      </c>
      <c r="C51" s="230"/>
      <c r="D51" s="185">
        <v>193199</v>
      </c>
      <c r="E51" s="217"/>
      <c r="F51" s="163" t="s">
        <v>682</v>
      </c>
      <c r="G51" s="224">
        <v>31496</v>
      </c>
    </row>
    <row r="52" spans="1:7" s="142" customFormat="1" ht="18" customHeight="1">
      <c r="A52" s="177"/>
      <c r="B52" s="234" t="s">
        <v>675</v>
      </c>
      <c r="C52" s="231"/>
      <c r="D52" s="224">
        <v>52163</v>
      </c>
      <c r="E52" s="217"/>
      <c r="F52" s="163" t="s">
        <v>683</v>
      </c>
      <c r="G52" s="224">
        <v>8504</v>
      </c>
    </row>
    <row r="53" spans="1:7" s="142" customFormat="1" ht="18" customHeight="1">
      <c r="A53" s="177"/>
      <c r="B53" s="235"/>
      <c r="C53" s="217"/>
      <c r="D53" s="233"/>
      <c r="E53" s="217"/>
      <c r="F53" s="158" t="s">
        <v>684</v>
      </c>
      <c r="G53" s="185">
        <v>247517</v>
      </c>
    </row>
    <row r="54" spans="1:7" s="142" customFormat="1" ht="18" customHeight="1">
      <c r="A54" s="177"/>
      <c r="B54" s="235"/>
      <c r="C54" s="217"/>
      <c r="D54" s="233"/>
      <c r="E54" s="217"/>
      <c r="F54" s="163" t="s">
        <v>684</v>
      </c>
      <c r="G54" s="224">
        <v>66829</v>
      </c>
    </row>
    <row r="55" spans="1:7" s="142" customFormat="1" ht="18" customHeight="1">
      <c r="A55" s="177"/>
      <c r="B55" s="235"/>
      <c r="C55" s="217"/>
      <c r="D55" s="233"/>
      <c r="E55" s="217"/>
      <c r="F55" s="163" t="s">
        <v>685</v>
      </c>
      <c r="G55" s="224">
        <v>82677</v>
      </c>
    </row>
    <row r="56" spans="1:7" s="142" customFormat="1" ht="18" customHeight="1">
      <c r="A56" s="157" t="s">
        <v>592</v>
      </c>
      <c r="B56" s="145"/>
      <c r="C56" s="230"/>
      <c r="D56" s="185">
        <v>419346</v>
      </c>
      <c r="E56" s="217"/>
      <c r="F56" s="163" t="s">
        <v>686</v>
      </c>
      <c r="G56" s="224">
        <v>22323</v>
      </c>
    </row>
    <row r="57" spans="1:7" s="189" customFormat="1" ht="19.5" customHeight="1">
      <c r="A57" s="195" t="s">
        <v>604</v>
      </c>
      <c r="B57" s="216"/>
      <c r="C57" s="216"/>
      <c r="D57" s="215">
        <f>SUM(D40:D56)</f>
        <v>1051708</v>
      </c>
      <c r="E57" s="216"/>
      <c r="F57" s="225"/>
      <c r="G57" s="226">
        <f>SUM(G40:G56)</f>
        <v>1051708</v>
      </c>
    </row>
    <row r="58" spans="1:7" s="189" customFormat="1" ht="19.5" customHeight="1">
      <c r="A58" s="195"/>
      <c r="B58" s="216"/>
      <c r="C58" s="216"/>
      <c r="D58" s="215"/>
      <c r="E58" s="216"/>
      <c r="F58" s="225"/>
      <c r="G58" s="226"/>
    </row>
    <row r="59" ht="18" customHeight="1"/>
    <row r="60" spans="1:7" ht="20.25">
      <c r="A60" s="243" t="s">
        <v>598</v>
      </c>
      <c r="B60" s="243"/>
      <c r="C60" s="243"/>
      <c r="D60" s="243"/>
      <c r="E60" s="243"/>
      <c r="F60" s="243"/>
      <c r="G60" s="174"/>
    </row>
    <row r="61" spans="1:7" ht="18.75">
      <c r="A61" s="244" t="s">
        <v>571</v>
      </c>
      <c r="B61" s="244"/>
      <c r="C61" s="244"/>
      <c r="D61" s="244"/>
      <c r="E61" s="244"/>
      <c r="F61" s="244"/>
      <c r="G61" s="175"/>
    </row>
    <row r="62" spans="1:7" ht="18.75">
      <c r="A62" s="244" t="s">
        <v>644</v>
      </c>
      <c r="B62" s="244"/>
      <c r="C62" s="244"/>
      <c r="D62" s="244"/>
      <c r="E62" s="244"/>
      <c r="F62" s="244"/>
      <c r="G62" s="175"/>
    </row>
    <row r="63" spans="2:6" ht="18.75">
      <c r="B63" s="135"/>
      <c r="C63" s="135"/>
      <c r="D63" s="135"/>
      <c r="E63" s="135"/>
      <c r="F63" s="137" t="s">
        <v>573</v>
      </c>
    </row>
    <row r="64" spans="1:7" ht="18.75">
      <c r="A64" s="138"/>
      <c r="B64" s="138"/>
      <c r="C64" s="138"/>
      <c r="D64" s="138"/>
      <c r="E64" s="138"/>
      <c r="F64" s="138"/>
      <c r="G64" s="138"/>
    </row>
    <row r="65" spans="1:7" ht="18.75" customHeight="1" hidden="1">
      <c r="A65" s="140" t="s">
        <v>574</v>
      </c>
      <c r="B65" s="140"/>
      <c r="C65" s="140"/>
      <c r="D65" s="140"/>
      <c r="E65" s="140"/>
      <c r="F65" s="140"/>
      <c r="G65" s="140"/>
    </row>
    <row r="66" spans="1:7" ht="18.75" customHeight="1" hidden="1">
      <c r="A66" s="138"/>
      <c r="B66" s="138"/>
      <c r="C66" s="138"/>
      <c r="D66" s="138"/>
      <c r="E66" s="138"/>
      <c r="F66" s="138"/>
      <c r="G66" s="138"/>
    </row>
    <row r="67" spans="1:7" s="144" customFormat="1" ht="18.75" customHeight="1" hidden="1">
      <c r="A67" s="142" t="s">
        <v>575</v>
      </c>
      <c r="B67" s="142"/>
      <c r="C67" s="142"/>
      <c r="D67" s="142"/>
      <c r="E67" s="142"/>
      <c r="F67" s="142"/>
      <c r="G67" s="142"/>
    </row>
    <row r="68" spans="1:7" s="144" customFormat="1" ht="18.75" customHeight="1" hidden="1">
      <c r="A68" s="142"/>
      <c r="B68" s="145" t="s">
        <v>576</v>
      </c>
      <c r="C68" s="145"/>
      <c r="D68" s="145"/>
      <c r="E68" s="145"/>
      <c r="F68" s="145"/>
      <c r="G68" s="145"/>
    </row>
    <row r="69" spans="1:7" ht="18.75" customHeight="1" hidden="1">
      <c r="A69" s="138"/>
      <c r="B69" s="138"/>
      <c r="C69" s="138"/>
      <c r="D69" s="138"/>
      <c r="E69" s="138"/>
      <c r="F69" s="138"/>
      <c r="G69" s="138"/>
    </row>
    <row r="70" spans="1:7" ht="18.75" customHeight="1" hidden="1">
      <c r="A70" s="140" t="s">
        <v>577</v>
      </c>
      <c r="B70" s="140"/>
      <c r="C70" s="140"/>
      <c r="D70" s="140"/>
      <c r="E70" s="140"/>
      <c r="F70" s="140"/>
      <c r="G70" s="140"/>
    </row>
    <row r="71" spans="1:7" ht="18.75" customHeight="1" hidden="1">
      <c r="A71" s="142"/>
      <c r="B71" s="142"/>
      <c r="C71" s="142"/>
      <c r="D71" s="138"/>
      <c r="E71" s="138"/>
      <c r="F71" s="138"/>
      <c r="G71" s="138"/>
    </row>
    <row r="72" spans="1:7" ht="18.75" customHeight="1" hidden="1">
      <c r="A72" s="148" t="s">
        <v>578</v>
      </c>
      <c r="B72" s="148"/>
      <c r="C72" s="148"/>
      <c r="D72" s="145"/>
      <c r="E72" s="145"/>
      <c r="F72" s="145"/>
      <c r="G72" s="145"/>
    </row>
    <row r="73" spans="1:7" ht="18.75">
      <c r="A73" s="138"/>
      <c r="B73" s="138"/>
      <c r="C73" s="138"/>
      <c r="D73" s="138"/>
      <c r="E73" s="138"/>
      <c r="F73" s="138"/>
      <c r="G73" s="138"/>
    </row>
    <row r="74" spans="1:7" ht="18.75">
      <c r="A74" s="140" t="s">
        <v>579</v>
      </c>
      <c r="B74" s="140"/>
      <c r="C74" s="140"/>
      <c r="D74" s="140"/>
      <c r="E74" s="140"/>
      <c r="F74" s="140"/>
      <c r="G74" s="140"/>
    </row>
    <row r="75" spans="1:7" ht="19.5">
      <c r="A75" s="149" t="s">
        <v>580</v>
      </c>
      <c r="B75" s="149"/>
      <c r="C75" s="149"/>
      <c r="D75" s="149"/>
      <c r="E75" s="149"/>
      <c r="F75" s="149" t="s">
        <v>581</v>
      </c>
      <c r="G75" s="149"/>
    </row>
    <row r="76" spans="1:7" ht="19.5">
      <c r="A76" s="151" t="s">
        <v>577</v>
      </c>
      <c r="B76" s="149"/>
      <c r="C76" s="149"/>
      <c r="D76" s="149"/>
      <c r="E76" s="149"/>
      <c r="F76" s="142"/>
      <c r="G76" s="142"/>
    </row>
    <row r="77" spans="1:7" ht="19.5" customHeight="1" hidden="1">
      <c r="A77" s="142" t="s">
        <v>582</v>
      </c>
      <c r="B77" s="142"/>
      <c r="C77" s="142"/>
      <c r="D77" s="142"/>
      <c r="E77" s="142"/>
      <c r="F77" s="154" t="s">
        <v>583</v>
      </c>
      <c r="G77" s="155"/>
    </row>
    <row r="78" spans="1:7" ht="18.75" customHeight="1" hidden="1">
      <c r="A78" s="138"/>
      <c r="B78" s="145" t="s">
        <v>584</v>
      </c>
      <c r="C78" s="157"/>
      <c r="D78" s="157"/>
      <c r="E78" s="157"/>
      <c r="F78" s="159" t="s">
        <v>585</v>
      </c>
      <c r="G78" s="159"/>
    </row>
    <row r="79" spans="1:7" ht="18.75" customHeight="1" hidden="1">
      <c r="A79" s="138"/>
      <c r="B79" s="161" t="s">
        <v>586</v>
      </c>
      <c r="C79" s="162"/>
      <c r="D79" s="162"/>
      <c r="E79" s="162"/>
      <c r="F79" s="159" t="s">
        <v>587</v>
      </c>
      <c r="G79" s="159"/>
    </row>
    <row r="80" spans="1:7" ht="16.5" customHeight="1" hidden="1">
      <c r="A80" s="142" t="s">
        <v>588</v>
      </c>
      <c r="B80" s="142"/>
      <c r="C80" s="142"/>
      <c r="D80" s="142"/>
      <c r="E80" s="142"/>
      <c r="F80" s="164" t="s">
        <v>589</v>
      </c>
      <c r="G80" s="142"/>
    </row>
    <row r="81" spans="1:7" ht="16.5" customHeight="1" hidden="1">
      <c r="A81" s="138"/>
      <c r="B81" s="157" t="s">
        <v>590</v>
      </c>
      <c r="C81" s="145"/>
      <c r="D81" s="145"/>
      <c r="E81" s="145"/>
      <c r="F81" s="164"/>
      <c r="G81" s="142"/>
    </row>
    <row r="82" spans="6:7" ht="18.75" customHeight="1">
      <c r="F82" s="135" t="s">
        <v>645</v>
      </c>
      <c r="G82" s="159"/>
    </row>
    <row r="83" spans="1:7" ht="17.25" customHeight="1">
      <c r="A83" s="157" t="s">
        <v>592</v>
      </c>
      <c r="B83" s="165"/>
      <c r="C83" s="165"/>
      <c r="D83" s="158">
        <v>5800</v>
      </c>
      <c r="E83" s="165"/>
      <c r="F83" s="166" t="s">
        <v>646</v>
      </c>
      <c r="G83" s="158">
        <v>5800</v>
      </c>
    </row>
    <row r="86" spans="1:7" ht="18.75">
      <c r="A86" s="177" t="s">
        <v>679</v>
      </c>
      <c r="F86" s="42"/>
      <c r="G86"/>
    </row>
    <row r="87" spans="6:7" ht="15">
      <c r="F87" s="42"/>
      <c r="G87"/>
    </row>
    <row r="88" spans="6:7" ht="15">
      <c r="F88" s="42"/>
      <c r="G88"/>
    </row>
    <row r="89" spans="1:7" ht="18.75">
      <c r="A89" s="167"/>
      <c r="B89" s="168"/>
      <c r="C89" s="169"/>
      <c r="D89" s="169"/>
      <c r="E89" s="169"/>
      <c r="F89" s="204" t="s">
        <v>599</v>
      </c>
      <c r="G89" s="204"/>
    </row>
    <row r="90" spans="1:7" ht="18.75">
      <c r="A90" s="167"/>
      <c r="B90" s="168"/>
      <c r="C90" s="169"/>
      <c r="D90" s="169"/>
      <c r="E90" s="169"/>
      <c r="F90" s="204" t="s">
        <v>87</v>
      </c>
      <c r="G90" s="204"/>
    </row>
  </sheetData>
  <sheetProtection/>
  <mergeCells count="8">
    <mergeCell ref="A1:G1"/>
    <mergeCell ref="B20:F20"/>
    <mergeCell ref="A60:F60"/>
    <mergeCell ref="A61:F61"/>
    <mergeCell ref="A62:F62"/>
    <mergeCell ref="A22:E22"/>
    <mergeCell ref="A17:G17"/>
    <mergeCell ref="B21:F21"/>
  </mergeCells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portrait" paperSize="9" scale="99" r:id="rId1"/>
  <rowBreaks count="1" manualBreakCount="1">
    <brk id="4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42.28125" style="28" customWidth="1"/>
    <col min="2" max="2" width="11.57421875" style="32" customWidth="1"/>
    <col min="3" max="4" width="11.140625" style="32" customWidth="1"/>
    <col min="5" max="5" width="11.57421875" style="32" customWidth="1"/>
    <col min="6" max="16384" width="9.140625" style="32" customWidth="1"/>
  </cols>
  <sheetData>
    <row r="1" spans="1:6" s="25" customFormat="1" ht="48.75" customHeight="1">
      <c r="A1" s="278" t="s">
        <v>559</v>
      </c>
      <c r="B1" s="278"/>
      <c r="C1" s="278"/>
      <c r="D1" s="278"/>
      <c r="E1" s="278"/>
      <c r="F1" s="122"/>
    </row>
    <row r="2" spans="1:5" s="25" customFormat="1" ht="13.5" customHeight="1">
      <c r="A2" s="127"/>
      <c r="B2" s="127"/>
      <c r="C2" s="127"/>
      <c r="D2" s="127"/>
      <c r="E2" s="127"/>
    </row>
    <row r="3" spans="1:5" s="25" customFormat="1" ht="40.5" customHeight="1">
      <c r="A3" s="279" t="s">
        <v>556</v>
      </c>
      <c r="B3" s="279"/>
      <c r="C3" s="279"/>
      <c r="D3" s="279"/>
      <c r="E3" s="279"/>
    </row>
    <row r="4" spans="1:5" s="25" customFormat="1" ht="14.25" customHeight="1">
      <c r="A4" s="26"/>
      <c r="B4" s="26"/>
      <c r="C4" s="26"/>
      <c r="D4" s="26"/>
      <c r="E4" s="128" t="s">
        <v>514</v>
      </c>
    </row>
    <row r="5" spans="1:6" s="29" customFormat="1" ht="21.75" customHeight="1">
      <c r="A5" s="118" t="s">
        <v>9</v>
      </c>
      <c r="B5" s="27" t="s">
        <v>388</v>
      </c>
      <c r="C5" s="27" t="s">
        <v>413</v>
      </c>
      <c r="D5" s="27" t="s">
        <v>504</v>
      </c>
      <c r="E5" s="27" t="s">
        <v>5</v>
      </c>
      <c r="F5" s="28"/>
    </row>
    <row r="6" spans="1:5" ht="15">
      <c r="A6" s="30" t="s">
        <v>411</v>
      </c>
      <c r="B6" s="31">
        <v>1100000</v>
      </c>
      <c r="C6" s="31">
        <v>1070000</v>
      </c>
      <c r="D6" s="31">
        <v>950000</v>
      </c>
      <c r="E6" s="31">
        <f aca="true" t="shared" si="0" ref="E6:E21">SUM(B6:D6)</f>
        <v>3120000</v>
      </c>
    </row>
    <row r="7" spans="1:5" ht="15">
      <c r="A7" s="30" t="s">
        <v>409</v>
      </c>
      <c r="B7" s="31"/>
      <c r="C7" s="31"/>
      <c r="D7" s="31"/>
      <c r="E7" s="31">
        <f t="shared" si="0"/>
        <v>0</v>
      </c>
    </row>
    <row r="8" spans="1:5" ht="15">
      <c r="A8" s="30" t="s">
        <v>31</v>
      </c>
      <c r="B8" s="31">
        <v>7000</v>
      </c>
      <c r="C8" s="31">
        <v>3000</v>
      </c>
      <c r="D8" s="31">
        <v>3000</v>
      </c>
      <c r="E8" s="31">
        <f t="shared" si="0"/>
        <v>13000</v>
      </c>
    </row>
    <row r="9" spans="1:5" ht="32.25" customHeight="1">
      <c r="A9" s="33" t="s">
        <v>32</v>
      </c>
      <c r="B9" s="31">
        <v>135000</v>
      </c>
      <c r="C9" s="31">
        <v>120000</v>
      </c>
      <c r="D9" s="31">
        <v>115000</v>
      </c>
      <c r="E9" s="31">
        <f t="shared" si="0"/>
        <v>370000</v>
      </c>
    </row>
    <row r="10" spans="1:5" ht="20.25" customHeight="1">
      <c r="A10" s="30" t="s">
        <v>33</v>
      </c>
      <c r="B10" s="31"/>
      <c r="C10" s="31"/>
      <c r="D10" s="31"/>
      <c r="E10" s="31">
        <f t="shared" si="0"/>
        <v>0</v>
      </c>
    </row>
    <row r="11" spans="1:5" ht="19.5" customHeight="1">
      <c r="A11" s="30" t="s">
        <v>34</v>
      </c>
      <c r="B11" s="31"/>
      <c r="C11" s="31"/>
      <c r="D11" s="31"/>
      <c r="E11" s="31">
        <f t="shared" si="0"/>
        <v>0</v>
      </c>
    </row>
    <row r="12" spans="1:5" ht="15.75" customHeight="1">
      <c r="A12" s="33" t="s">
        <v>410</v>
      </c>
      <c r="B12" s="31"/>
      <c r="C12" s="31"/>
      <c r="D12" s="31"/>
      <c r="E12" s="31">
        <f t="shared" si="0"/>
        <v>0</v>
      </c>
    </row>
    <row r="13" spans="1:5" s="36" customFormat="1" ht="14.25">
      <c r="A13" s="34" t="s">
        <v>47</v>
      </c>
      <c r="B13" s="35">
        <f>SUM(B6:B12)</f>
        <v>1242000</v>
      </c>
      <c r="C13" s="35">
        <f>SUM(C6:C12)</f>
        <v>1193000</v>
      </c>
      <c r="D13" s="35">
        <f>SUM(D6:D12)</f>
        <v>1068000</v>
      </c>
      <c r="E13" s="35">
        <f>SUM(E6:E12)</f>
        <v>3503000</v>
      </c>
    </row>
    <row r="14" spans="1:5" ht="15">
      <c r="A14" s="34" t="s">
        <v>48</v>
      </c>
      <c r="B14" s="35">
        <f>ROUNDDOWN(B13*0.5,0)</f>
        <v>621000</v>
      </c>
      <c r="C14" s="35">
        <f>ROUNDDOWN(C13*0.5,0)</f>
        <v>596500</v>
      </c>
      <c r="D14" s="35">
        <f>ROUNDDOWN(D13*0.5,0)</f>
        <v>534000</v>
      </c>
      <c r="E14" s="35">
        <f t="shared" si="0"/>
        <v>1751500</v>
      </c>
    </row>
    <row r="15" spans="1:5" ht="19.5" customHeight="1">
      <c r="A15" s="33" t="s">
        <v>36</v>
      </c>
      <c r="B15" s="31"/>
      <c r="C15" s="31"/>
      <c r="D15" s="31"/>
      <c r="E15" s="31">
        <f t="shared" si="0"/>
        <v>0</v>
      </c>
    </row>
    <row r="16" spans="1:5" ht="20.25" customHeight="1">
      <c r="A16" s="33" t="s">
        <v>43</v>
      </c>
      <c r="B16" s="31"/>
      <c r="C16" s="31"/>
      <c r="D16" s="31"/>
      <c r="E16" s="31">
        <f t="shared" si="0"/>
        <v>0</v>
      </c>
    </row>
    <row r="17" spans="1:5" ht="17.25" customHeight="1">
      <c r="A17" s="33" t="s">
        <v>38</v>
      </c>
      <c r="B17" s="31"/>
      <c r="C17" s="31"/>
      <c r="D17" s="31"/>
      <c r="E17" s="31">
        <f t="shared" si="0"/>
        <v>0</v>
      </c>
    </row>
    <row r="18" spans="1:5" ht="14.25" customHeight="1">
      <c r="A18" s="30" t="s">
        <v>39</v>
      </c>
      <c r="B18" s="31"/>
      <c r="C18" s="31"/>
      <c r="D18" s="31"/>
      <c r="E18" s="31">
        <f t="shared" si="0"/>
        <v>0</v>
      </c>
    </row>
    <row r="19" spans="1:5" ht="15">
      <c r="A19" s="30" t="s">
        <v>40</v>
      </c>
      <c r="B19" s="31"/>
      <c r="C19" s="31"/>
      <c r="D19" s="31"/>
      <c r="E19" s="31">
        <f t="shared" si="0"/>
        <v>0</v>
      </c>
    </row>
    <row r="20" spans="1:5" ht="15">
      <c r="A20" s="30" t="s">
        <v>44</v>
      </c>
      <c r="B20" s="31"/>
      <c r="C20" s="31"/>
      <c r="D20" s="31"/>
      <c r="E20" s="31">
        <f t="shared" si="0"/>
        <v>0</v>
      </c>
    </row>
    <row r="21" spans="1:5" ht="24">
      <c r="A21" s="33" t="s">
        <v>99</v>
      </c>
      <c r="B21" s="31"/>
      <c r="C21" s="31"/>
      <c r="D21" s="31"/>
      <c r="E21" s="31">
        <f t="shared" si="0"/>
        <v>0</v>
      </c>
    </row>
    <row r="22" spans="1:5" s="36" customFormat="1" ht="18" customHeight="1">
      <c r="A22" s="37" t="s">
        <v>51</v>
      </c>
      <c r="B22" s="35">
        <f>SUM(B15:B21)</f>
        <v>0</v>
      </c>
      <c r="C22" s="35">
        <f>SUM(C15:C21)</f>
        <v>0</v>
      </c>
      <c r="D22" s="35">
        <f>SUM(D15:D21)</f>
        <v>0</v>
      </c>
      <c r="E22" s="35">
        <f>SUM(E15:E21)</f>
        <v>0</v>
      </c>
    </row>
    <row r="23" spans="1:5" s="36" customFormat="1" ht="18.75" customHeight="1">
      <c r="A23" s="37" t="s">
        <v>52</v>
      </c>
      <c r="B23" s="35">
        <f>B14-B22</f>
        <v>621000</v>
      </c>
      <c r="C23" s="35">
        <f>C14-C22</f>
        <v>596500</v>
      </c>
      <c r="D23" s="35">
        <f>D14-D22</f>
        <v>534000</v>
      </c>
      <c r="E23" s="35">
        <f>E14-E22</f>
        <v>1751500</v>
      </c>
    </row>
    <row r="24" spans="1:5" s="36" customFormat="1" ht="25.5" customHeight="1">
      <c r="A24" s="38" t="s">
        <v>64</v>
      </c>
      <c r="B24" s="35"/>
      <c r="C24" s="35"/>
      <c r="D24" s="35"/>
      <c r="E24" s="35">
        <f>SUM(B24:D24)</f>
        <v>0</v>
      </c>
    </row>
    <row r="25" spans="1:5" s="36" customFormat="1" ht="18.75" customHeight="1">
      <c r="A25" s="98"/>
      <c r="B25" s="99"/>
      <c r="C25" s="99"/>
      <c r="D25" s="99"/>
      <c r="E25" s="99"/>
    </row>
    <row r="26" spans="1:5" s="36" customFormat="1" ht="27.75" customHeight="1">
      <c r="A26" s="280" t="s">
        <v>399</v>
      </c>
      <c r="B26" s="280"/>
      <c r="C26" s="280"/>
      <c r="D26" s="280"/>
      <c r="E26" s="280"/>
    </row>
    <row r="27" ht="18.75" customHeight="1"/>
    <row r="28" ht="15">
      <c r="A28" s="100" t="s">
        <v>505</v>
      </c>
    </row>
    <row r="29" spans="1:3" ht="15">
      <c r="A29" s="39" t="s">
        <v>557</v>
      </c>
      <c r="C29" s="65"/>
    </row>
    <row r="30" ht="15">
      <c r="C30" s="65"/>
    </row>
    <row r="31" spans="1:4" ht="15">
      <c r="A31" s="65" t="s">
        <v>402</v>
      </c>
      <c r="B31" s="28"/>
      <c r="D31" s="65" t="s">
        <v>558</v>
      </c>
    </row>
    <row r="32" spans="1:4" ht="15">
      <c r="A32" s="65" t="s">
        <v>403</v>
      </c>
      <c r="B32" s="28"/>
      <c r="D32" s="65" t="s">
        <v>87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281" t="s">
        <v>398</v>
      </c>
      <c r="B1" s="281"/>
      <c r="C1" s="281"/>
      <c r="D1" s="281"/>
      <c r="E1" s="281"/>
    </row>
    <row r="2" spans="1:5" s="25" customFormat="1" ht="14.25" customHeight="1">
      <c r="A2" s="121"/>
      <c r="B2" s="121"/>
      <c r="C2" s="121"/>
      <c r="D2" s="121"/>
      <c r="E2" s="121"/>
    </row>
    <row r="3" spans="1:5" s="25" customFormat="1" ht="27" customHeight="1">
      <c r="A3" s="281" t="s">
        <v>122</v>
      </c>
      <c r="B3" s="281"/>
      <c r="C3" s="281"/>
      <c r="D3" s="281"/>
      <c r="E3" s="281"/>
    </row>
    <row r="4" spans="1:5" s="25" customFormat="1" ht="13.5" customHeight="1">
      <c r="A4" s="121"/>
      <c r="B4" s="121"/>
      <c r="C4" s="121"/>
      <c r="D4" s="121"/>
      <c r="E4" s="121"/>
    </row>
    <row r="5" spans="1:5" s="25" customFormat="1" ht="40.5" customHeight="1">
      <c r="A5" s="281" t="s">
        <v>401</v>
      </c>
      <c r="B5" s="281"/>
      <c r="C5" s="281"/>
      <c r="D5" s="281"/>
      <c r="E5" s="281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8" t="s">
        <v>9</v>
      </c>
      <c r="B7" s="27" t="s">
        <v>46</v>
      </c>
      <c r="C7" s="27" t="s">
        <v>100</v>
      </c>
      <c r="D7" s="27" t="s">
        <v>388</v>
      </c>
      <c r="E7" s="27" t="s">
        <v>5</v>
      </c>
      <c r="F7" s="28"/>
    </row>
    <row r="8" spans="1:5" ht="15">
      <c r="A8" s="30" t="s">
        <v>29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30</v>
      </c>
      <c r="B9" s="31"/>
      <c r="C9" s="31"/>
      <c r="D9" s="31"/>
      <c r="E9" s="31">
        <f t="shared" si="0"/>
        <v>0</v>
      </c>
    </row>
    <row r="10" spans="1:5" ht="15">
      <c r="A10" s="30" t="s">
        <v>31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32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33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34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35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47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48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49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36</v>
      </c>
      <c r="B18" s="31"/>
      <c r="C18" s="31"/>
      <c r="D18" s="31"/>
      <c r="E18" s="31">
        <f t="shared" si="0"/>
        <v>0</v>
      </c>
    </row>
    <row r="19" spans="1:5" ht="15">
      <c r="A19" s="30" t="s">
        <v>37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38</v>
      </c>
      <c r="B20" s="31"/>
      <c r="C20" s="31"/>
      <c r="D20" s="31"/>
      <c r="E20" s="31">
        <f t="shared" si="0"/>
        <v>0</v>
      </c>
    </row>
    <row r="21" spans="1:5" ht="15">
      <c r="A21" s="30" t="s">
        <v>39</v>
      </c>
      <c r="B21" s="31"/>
      <c r="C21" s="31"/>
      <c r="D21" s="31"/>
      <c r="E21" s="31">
        <f t="shared" si="0"/>
        <v>0</v>
      </c>
    </row>
    <row r="22" spans="1:5" ht="15">
      <c r="A22" s="30" t="s">
        <v>40</v>
      </c>
      <c r="B22" s="31"/>
      <c r="C22" s="31"/>
      <c r="D22" s="31"/>
      <c r="E22" s="31">
        <f t="shared" si="0"/>
        <v>0</v>
      </c>
    </row>
    <row r="23" spans="1:5" ht="15">
      <c r="A23" s="30" t="s">
        <v>41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42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50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36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43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38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39</v>
      </c>
      <c r="B29" s="31"/>
      <c r="C29" s="31"/>
      <c r="D29" s="31"/>
      <c r="E29" s="31">
        <f t="shared" si="0"/>
        <v>0</v>
      </c>
    </row>
    <row r="30" spans="1:5" ht="15">
      <c r="A30" s="30" t="s">
        <v>40</v>
      </c>
      <c r="B30" s="31"/>
      <c r="C30" s="31"/>
      <c r="D30" s="31"/>
      <c r="E30" s="31">
        <f t="shared" si="0"/>
        <v>0</v>
      </c>
    </row>
    <row r="31" spans="1:5" ht="15">
      <c r="A31" s="30" t="s">
        <v>44</v>
      </c>
      <c r="B31" s="31"/>
      <c r="C31" s="31"/>
      <c r="D31" s="31"/>
      <c r="E31" s="31">
        <f t="shared" si="0"/>
        <v>0</v>
      </c>
    </row>
    <row r="32" spans="1:5" ht="15">
      <c r="A32" s="33" t="s">
        <v>42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51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52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8"/>
      <c r="B35" s="99"/>
      <c r="C35" s="99"/>
      <c r="D35" s="99"/>
      <c r="E35" s="99"/>
    </row>
    <row r="36" spans="1:5" s="36" customFormat="1" ht="27.75" customHeight="1">
      <c r="A36" s="280" t="s">
        <v>399</v>
      </c>
      <c r="B36" s="280"/>
      <c r="C36" s="280"/>
      <c r="D36" s="280"/>
      <c r="E36" s="280"/>
    </row>
    <row r="37" ht="18.75" customHeight="1"/>
    <row r="38" ht="15">
      <c r="A38" s="100" t="s">
        <v>400</v>
      </c>
    </row>
    <row r="39" spans="1:3" ht="15">
      <c r="A39" s="39" t="s">
        <v>123</v>
      </c>
      <c r="C39" s="65"/>
    </row>
    <row r="40" ht="15">
      <c r="C40" s="65" t="s">
        <v>124</v>
      </c>
    </row>
    <row r="41" ht="15">
      <c r="C41" s="65" t="s">
        <v>87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27" sqref="A27:IV31"/>
    </sheetView>
  </sheetViews>
  <sheetFormatPr defaultColWidth="9.140625" defaultRowHeight="15"/>
  <cols>
    <col min="1" max="1" width="2.28125" style="0" customWidth="1"/>
    <col min="3" max="3" width="6.00390625" style="0" customWidth="1"/>
    <col min="4" max="4" width="5.57421875" style="0" customWidth="1"/>
    <col min="5" max="5" width="6.8515625" style="0" customWidth="1"/>
    <col min="6" max="6" width="9.140625" style="42" customWidth="1"/>
    <col min="7" max="7" width="8.8515625" style="0" customWidth="1"/>
    <col min="8" max="8" width="11.00390625" style="0" customWidth="1"/>
    <col min="9" max="9" width="15.7109375" style="0" customWidth="1"/>
    <col min="10" max="10" width="8.7109375" style="42" customWidth="1"/>
  </cols>
  <sheetData>
    <row r="1" spans="1:10" ht="20.25">
      <c r="A1" s="243" t="s">
        <v>598</v>
      </c>
      <c r="B1" s="243"/>
      <c r="C1" s="243"/>
      <c r="D1" s="243"/>
      <c r="E1" s="243"/>
      <c r="F1" s="243"/>
      <c r="G1" s="243"/>
      <c r="H1" s="243"/>
      <c r="I1" s="243"/>
      <c r="J1" s="174"/>
    </row>
    <row r="2" spans="1:10" ht="18.75">
      <c r="A2" s="244" t="s">
        <v>571</v>
      </c>
      <c r="B2" s="244"/>
      <c r="C2" s="244"/>
      <c r="D2" s="244"/>
      <c r="E2" s="244"/>
      <c r="F2" s="244"/>
      <c r="G2" s="244"/>
      <c r="H2" s="244"/>
      <c r="I2" s="244"/>
      <c r="J2" s="175"/>
    </row>
    <row r="3" spans="1:10" ht="18.75">
      <c r="A3" s="244" t="s">
        <v>644</v>
      </c>
      <c r="B3" s="244"/>
      <c r="C3" s="244"/>
      <c r="D3" s="244"/>
      <c r="E3" s="244"/>
      <c r="F3" s="244"/>
      <c r="G3" s="244"/>
      <c r="H3" s="244"/>
      <c r="I3" s="244"/>
      <c r="J3" s="175"/>
    </row>
    <row r="4" spans="2:10" ht="18.75">
      <c r="B4" s="135"/>
      <c r="C4" s="135"/>
      <c r="D4" s="135"/>
      <c r="E4" s="135"/>
      <c r="F4" s="136"/>
      <c r="G4" s="135"/>
      <c r="H4" s="137" t="s">
        <v>573</v>
      </c>
      <c r="I4" s="135"/>
      <c r="J4" s="136"/>
    </row>
    <row r="5" spans="1:10" ht="18.75">
      <c r="A5" s="138"/>
      <c r="B5" s="138"/>
      <c r="C5" s="138"/>
      <c r="D5" s="138"/>
      <c r="E5" s="138"/>
      <c r="F5" s="139"/>
      <c r="G5" s="138"/>
      <c r="H5" s="138"/>
      <c r="I5" s="138"/>
      <c r="J5" s="139"/>
    </row>
    <row r="6" spans="1:10" ht="18.75" hidden="1">
      <c r="A6" s="140" t="s">
        <v>574</v>
      </c>
      <c r="B6" s="140"/>
      <c r="C6" s="140"/>
      <c r="D6" s="140"/>
      <c r="E6" s="140"/>
      <c r="F6" s="141"/>
      <c r="G6" s="140"/>
      <c r="H6" s="140"/>
      <c r="I6" s="140"/>
      <c r="J6" s="141"/>
    </row>
    <row r="7" spans="1:10" ht="18.75" hidden="1">
      <c r="A7" s="138"/>
      <c r="B7" s="138"/>
      <c r="C7" s="138"/>
      <c r="D7" s="138"/>
      <c r="E7" s="138"/>
      <c r="F7" s="139"/>
      <c r="G7" s="138"/>
      <c r="H7" s="138"/>
      <c r="I7" s="138"/>
      <c r="J7" s="139"/>
    </row>
    <row r="8" spans="1:10" s="144" customFormat="1" ht="18.75" hidden="1">
      <c r="A8" s="142" t="s">
        <v>575</v>
      </c>
      <c r="B8" s="142"/>
      <c r="C8" s="142"/>
      <c r="D8" s="142"/>
      <c r="E8" s="142"/>
      <c r="F8" s="143"/>
      <c r="G8" s="142"/>
      <c r="H8" s="142"/>
      <c r="I8" s="142"/>
      <c r="J8" s="143"/>
    </row>
    <row r="9" spans="1:12" s="144" customFormat="1" ht="18.75" hidden="1">
      <c r="A9" s="142"/>
      <c r="B9" s="145" t="s">
        <v>576</v>
      </c>
      <c r="C9" s="145"/>
      <c r="D9" s="145"/>
      <c r="E9" s="145"/>
      <c r="F9" s="146"/>
      <c r="G9" s="145"/>
      <c r="H9" s="145"/>
      <c r="I9" s="145"/>
      <c r="J9" s="146">
        <v>4600</v>
      </c>
      <c r="L9" s="147"/>
    </row>
    <row r="10" spans="1:10" ht="18.75" hidden="1">
      <c r="A10" s="138"/>
      <c r="B10" s="138"/>
      <c r="C10" s="138"/>
      <c r="D10" s="138"/>
      <c r="E10" s="138"/>
      <c r="F10" s="139"/>
      <c r="G10" s="138"/>
      <c r="H10" s="138"/>
      <c r="I10" s="138"/>
      <c r="J10" s="139"/>
    </row>
    <row r="11" spans="1:10" ht="18.75" hidden="1">
      <c r="A11" s="140" t="s">
        <v>577</v>
      </c>
      <c r="B11" s="140"/>
      <c r="C11" s="140"/>
      <c r="D11" s="140"/>
      <c r="E11" s="140"/>
      <c r="F11" s="141"/>
      <c r="G11" s="140"/>
      <c r="H11" s="140"/>
      <c r="I11" s="140"/>
      <c r="J11" s="141"/>
    </row>
    <row r="12" spans="1:10" ht="18.75" hidden="1">
      <c r="A12" s="142"/>
      <c r="B12" s="142"/>
      <c r="C12" s="142"/>
      <c r="D12" s="138"/>
      <c r="E12" s="138"/>
      <c r="F12" s="139"/>
      <c r="G12" s="138"/>
      <c r="H12" s="138"/>
      <c r="I12" s="138"/>
      <c r="J12" s="139"/>
    </row>
    <row r="13" spans="1:10" ht="18.75" hidden="1">
      <c r="A13" s="148" t="s">
        <v>578</v>
      </c>
      <c r="B13" s="148"/>
      <c r="C13" s="148"/>
      <c r="D13" s="145"/>
      <c r="E13" s="145"/>
      <c r="F13" s="146"/>
      <c r="G13" s="145"/>
      <c r="H13" s="145"/>
      <c r="I13" s="145"/>
      <c r="J13" s="146">
        <v>4600</v>
      </c>
    </row>
    <row r="14" spans="1:10" ht="18.75">
      <c r="A14" s="138"/>
      <c r="B14" s="138"/>
      <c r="C14" s="138"/>
      <c r="D14" s="138"/>
      <c r="E14" s="138"/>
      <c r="F14" s="139"/>
      <c r="G14" s="138"/>
      <c r="H14" s="138"/>
      <c r="I14" s="138"/>
      <c r="J14" s="139"/>
    </row>
    <row r="15" spans="1:10" ht="18.75">
      <c r="A15" s="140" t="s">
        <v>579</v>
      </c>
      <c r="B15" s="140"/>
      <c r="C15" s="140"/>
      <c r="D15" s="140"/>
      <c r="E15" s="140"/>
      <c r="F15" s="141"/>
      <c r="G15" s="140"/>
      <c r="H15" s="140"/>
      <c r="I15" s="140"/>
      <c r="J15" s="141"/>
    </row>
    <row r="16" spans="1:10" ht="19.5">
      <c r="A16" s="149" t="s">
        <v>580</v>
      </c>
      <c r="B16" s="149"/>
      <c r="C16" s="149"/>
      <c r="D16" s="149"/>
      <c r="E16" s="149"/>
      <c r="F16" s="150"/>
      <c r="G16" s="149" t="s">
        <v>581</v>
      </c>
      <c r="H16" s="149"/>
      <c r="I16" s="149"/>
      <c r="J16" s="150"/>
    </row>
    <row r="17" spans="1:10" ht="19.5">
      <c r="A17" s="151" t="s">
        <v>577</v>
      </c>
      <c r="B17" s="149"/>
      <c r="C17" s="149"/>
      <c r="D17" s="149"/>
      <c r="E17" s="149"/>
      <c r="F17" s="152"/>
      <c r="G17" s="142"/>
      <c r="H17" s="142"/>
      <c r="I17" s="142"/>
      <c r="J17" s="153"/>
    </row>
    <row r="18" spans="1:10" ht="19.5" hidden="1">
      <c r="A18" s="142" t="s">
        <v>582</v>
      </c>
      <c r="B18" s="142"/>
      <c r="C18" s="142"/>
      <c r="D18" s="142"/>
      <c r="E18" s="142"/>
      <c r="F18" s="143"/>
      <c r="G18" s="154" t="s">
        <v>583</v>
      </c>
      <c r="H18" s="155"/>
      <c r="I18" s="156"/>
      <c r="J18" s="143"/>
    </row>
    <row r="19" spans="1:12" ht="18.75" customHeight="1" hidden="1">
      <c r="A19" s="138"/>
      <c r="B19" s="145" t="s">
        <v>584</v>
      </c>
      <c r="C19" s="157"/>
      <c r="D19" s="157"/>
      <c r="E19" s="157"/>
      <c r="F19" s="158">
        <v>75203</v>
      </c>
      <c r="G19" s="247" t="s">
        <v>585</v>
      </c>
      <c r="H19" s="247"/>
      <c r="I19" s="247"/>
      <c r="J19" s="143">
        <v>12100</v>
      </c>
      <c r="L19" s="160"/>
    </row>
    <row r="20" spans="1:10" ht="18.75" customHeight="1" hidden="1">
      <c r="A20" s="138"/>
      <c r="B20" s="161" t="s">
        <v>586</v>
      </c>
      <c r="C20" s="162"/>
      <c r="D20" s="162"/>
      <c r="E20" s="162"/>
      <c r="F20" s="163">
        <v>20305</v>
      </c>
      <c r="G20" s="247" t="s">
        <v>587</v>
      </c>
      <c r="H20" s="247"/>
      <c r="I20" s="247"/>
      <c r="J20" s="143">
        <v>3267</v>
      </c>
    </row>
    <row r="21" spans="1:10" ht="16.5" customHeight="1" hidden="1">
      <c r="A21" s="142" t="s">
        <v>588</v>
      </c>
      <c r="B21" s="142"/>
      <c r="C21" s="142"/>
      <c r="D21" s="142"/>
      <c r="E21" s="142"/>
      <c r="F21" s="142"/>
      <c r="G21" s="164" t="s">
        <v>589</v>
      </c>
      <c r="H21" s="142"/>
      <c r="I21" s="142"/>
      <c r="J21" s="143">
        <v>96141</v>
      </c>
    </row>
    <row r="22" spans="1:10" ht="16.5" customHeight="1" hidden="1">
      <c r="A22" s="138"/>
      <c r="B22" s="157" t="s">
        <v>590</v>
      </c>
      <c r="C22" s="145"/>
      <c r="D22" s="145"/>
      <c r="E22" s="145"/>
      <c r="F22" s="158">
        <v>16000</v>
      </c>
      <c r="G22" s="164"/>
      <c r="H22" s="142"/>
      <c r="I22" s="142"/>
      <c r="J22" s="143"/>
    </row>
    <row r="23" spans="7:10" ht="18.75" customHeight="1">
      <c r="G23" s="135" t="s">
        <v>645</v>
      </c>
      <c r="H23" s="159"/>
      <c r="I23" s="159"/>
      <c r="J23" s="143"/>
    </row>
    <row r="24" spans="1:10" ht="17.25" customHeight="1">
      <c r="A24" s="157" t="s">
        <v>592</v>
      </c>
      <c r="B24" s="165"/>
      <c r="C24" s="165"/>
      <c r="D24" s="165"/>
      <c r="E24" s="165"/>
      <c r="F24" s="158">
        <v>5800</v>
      </c>
      <c r="G24" s="248" t="s">
        <v>646</v>
      </c>
      <c r="H24" s="248"/>
      <c r="I24" s="248"/>
      <c r="J24" s="146">
        <v>5800</v>
      </c>
    </row>
    <row r="27" ht="18.75">
      <c r="A27" s="177" t="s">
        <v>647</v>
      </c>
    </row>
    <row r="30" spans="1:10" ht="18.75">
      <c r="A30" s="167"/>
      <c r="B30" s="168"/>
      <c r="C30" s="169"/>
      <c r="D30" s="169"/>
      <c r="E30" s="169"/>
      <c r="F30" s="170"/>
      <c r="G30" s="246" t="s">
        <v>599</v>
      </c>
      <c r="H30" s="246"/>
      <c r="I30" s="246"/>
      <c r="J30" s="186"/>
    </row>
    <row r="31" spans="1:9" ht="18.75">
      <c r="A31" s="167"/>
      <c r="B31" s="168"/>
      <c r="C31" s="169"/>
      <c r="D31" s="169"/>
      <c r="E31" s="169"/>
      <c r="F31" s="170"/>
      <c r="G31" s="246" t="s">
        <v>87</v>
      </c>
      <c r="H31" s="246"/>
      <c r="I31" s="246"/>
    </row>
    <row r="34" spans="1:9" ht="18.75">
      <c r="A34" s="138"/>
      <c r="B34" s="138"/>
      <c r="F34" s="138"/>
      <c r="G34" s="138"/>
      <c r="H34" s="138"/>
      <c r="I34" s="139"/>
    </row>
    <row r="35" spans="1:9" ht="18.75">
      <c r="A35" s="138"/>
      <c r="B35" s="138"/>
      <c r="F35" s="138"/>
      <c r="G35" s="138"/>
      <c r="H35" s="138"/>
      <c r="I35" s="139"/>
    </row>
    <row r="36" spans="1:9" ht="18.75">
      <c r="A36" s="138"/>
      <c r="F36" s="138"/>
      <c r="G36" s="138"/>
      <c r="H36" s="138"/>
      <c r="I36" s="173"/>
    </row>
  </sheetData>
  <sheetProtection/>
  <mergeCells count="8">
    <mergeCell ref="A1:I1"/>
    <mergeCell ref="A2:I2"/>
    <mergeCell ref="A3:I3"/>
    <mergeCell ref="G30:I30"/>
    <mergeCell ref="G31:I31"/>
    <mergeCell ref="G19:I19"/>
    <mergeCell ref="G20:I20"/>
    <mergeCell ref="G24:I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27.57421875" style="0" customWidth="1"/>
    <col min="4" max="4" width="9.28125" style="0" customWidth="1"/>
    <col min="5" max="5" width="5.421875" style="0" customWidth="1"/>
    <col min="6" max="6" width="32.7109375" style="0" customWidth="1"/>
    <col min="7" max="7" width="12.8515625" style="42" customWidth="1"/>
    <col min="8" max="8" width="11.7109375" style="0" customWidth="1"/>
    <col min="9" max="9" width="11.421875" style="0" customWidth="1"/>
  </cols>
  <sheetData>
    <row r="1" spans="1:11" s="167" customFormat="1" ht="40.5" customHeight="1">
      <c r="A1" s="240" t="s">
        <v>640</v>
      </c>
      <c r="B1" s="240"/>
      <c r="C1" s="240"/>
      <c r="D1" s="240"/>
      <c r="E1" s="240"/>
      <c r="F1" s="240"/>
      <c r="G1" s="240"/>
      <c r="H1" s="193"/>
      <c r="I1" s="193"/>
      <c r="J1" s="193"/>
      <c r="K1" s="193"/>
    </row>
    <row r="2" spans="1:11" s="167" customFormat="1" ht="18.75" customHeight="1">
      <c r="A2" s="203"/>
      <c r="B2" s="203"/>
      <c r="C2" s="203"/>
      <c r="D2" s="203"/>
      <c r="E2" s="203"/>
      <c r="F2" s="205" t="s">
        <v>573</v>
      </c>
      <c r="G2" s="203"/>
      <c r="H2" s="193"/>
      <c r="I2" s="193"/>
      <c r="J2" s="193"/>
      <c r="K2" s="193"/>
    </row>
    <row r="3" spans="1:7" s="140" customFormat="1" ht="18.75">
      <c r="A3" s="140" t="s">
        <v>605</v>
      </c>
      <c r="F3" s="201"/>
      <c r="G3" s="141"/>
    </row>
    <row r="4" spans="1:7" s="138" customFormat="1" ht="18.75">
      <c r="A4" s="138" t="s">
        <v>606</v>
      </c>
      <c r="G4" s="139"/>
    </row>
    <row r="5" spans="2:7" s="138" customFormat="1" ht="18.75">
      <c r="B5" s="138" t="s">
        <v>607</v>
      </c>
      <c r="G5" s="139"/>
    </row>
    <row r="6" spans="3:7" s="138" customFormat="1" ht="18.75">
      <c r="C6" s="145" t="s">
        <v>608</v>
      </c>
      <c r="D6" s="145"/>
      <c r="E6" s="145"/>
      <c r="F6" s="145"/>
      <c r="G6" s="196">
        <v>2715120</v>
      </c>
    </row>
    <row r="7" spans="1:7" s="138" customFormat="1" ht="18.75">
      <c r="A7" s="138" t="s">
        <v>620</v>
      </c>
      <c r="C7" s="142"/>
      <c r="D7" s="142"/>
      <c r="E7" s="142"/>
      <c r="F7" s="142"/>
      <c r="G7" s="198"/>
    </row>
    <row r="8" spans="2:7" s="138" customFormat="1" ht="18.75">
      <c r="B8" s="138" t="s">
        <v>621</v>
      </c>
      <c r="C8" s="142"/>
      <c r="D8" s="142"/>
      <c r="E8" s="142"/>
      <c r="F8" s="142"/>
      <c r="G8" s="198"/>
    </row>
    <row r="9" spans="3:7" s="138" customFormat="1" ht="18.75">
      <c r="C9" s="145" t="s">
        <v>622</v>
      </c>
      <c r="D9" s="145"/>
      <c r="E9" s="145"/>
      <c r="F9" s="145"/>
      <c r="G9" s="196">
        <v>153815</v>
      </c>
    </row>
    <row r="10" spans="1:7" s="138" customFormat="1" ht="18.75">
      <c r="A10" s="138" t="s">
        <v>623</v>
      </c>
      <c r="C10" s="142"/>
      <c r="D10" s="142"/>
      <c r="E10" s="142"/>
      <c r="F10" s="142"/>
      <c r="G10" s="198"/>
    </row>
    <row r="11" spans="2:7" s="138" customFormat="1" ht="18.75">
      <c r="B11" s="145" t="s">
        <v>624</v>
      </c>
      <c r="C11" s="145"/>
      <c r="D11" s="145"/>
      <c r="E11" s="145"/>
      <c r="F11" s="145"/>
      <c r="G11" s="196">
        <v>20000</v>
      </c>
    </row>
    <row r="12" spans="1:10" s="140" customFormat="1" ht="18.75">
      <c r="A12" s="171" t="s">
        <v>604</v>
      </c>
      <c r="B12" s="189"/>
      <c r="C12" s="190"/>
      <c r="D12" s="189"/>
      <c r="E12" s="189"/>
      <c r="F12" s="189"/>
      <c r="G12" s="197">
        <f>SUM(G6:G11)</f>
        <v>2888935</v>
      </c>
      <c r="H12" s="189"/>
      <c r="I12" s="189"/>
      <c r="J12" s="189"/>
    </row>
    <row r="13" spans="1:10" s="138" customFormat="1" ht="18.75">
      <c r="A13" s="191"/>
      <c r="B13" s="192"/>
      <c r="C13" s="192"/>
      <c r="D13" s="142"/>
      <c r="E13" s="142"/>
      <c r="F13" s="142"/>
      <c r="G13" s="198"/>
      <c r="H13" s="142"/>
      <c r="I13" s="142"/>
      <c r="J13" s="142"/>
    </row>
    <row r="14" spans="1:10" s="140" customFormat="1" ht="18.75">
      <c r="A14" s="140" t="s">
        <v>609</v>
      </c>
      <c r="G14" s="199"/>
      <c r="H14" s="189"/>
      <c r="I14" s="189"/>
      <c r="J14" s="189"/>
    </row>
    <row r="15" spans="1:10" s="138" customFormat="1" ht="18.75">
      <c r="A15" s="138" t="s">
        <v>608</v>
      </c>
      <c r="B15" s="142"/>
      <c r="C15" s="142"/>
      <c r="D15" s="142"/>
      <c r="E15" s="142"/>
      <c r="F15" s="142"/>
      <c r="G15" s="198"/>
      <c r="H15" s="142"/>
      <c r="I15" s="142"/>
      <c r="J15" s="142"/>
    </row>
    <row r="16" spans="2:11" s="187" customFormat="1" ht="18.75">
      <c r="B16" s="145" t="s">
        <v>610</v>
      </c>
      <c r="C16" s="188"/>
      <c r="D16" s="188"/>
      <c r="E16" s="188"/>
      <c r="F16" s="188"/>
      <c r="G16" s="200">
        <v>2137889</v>
      </c>
      <c r="H16" s="195"/>
      <c r="I16" s="195"/>
      <c r="J16" s="195"/>
      <c r="K16" s="194"/>
    </row>
    <row r="17" spans="2:11" s="167" customFormat="1" ht="18.75">
      <c r="B17" s="145" t="s">
        <v>611</v>
      </c>
      <c r="C17" s="188"/>
      <c r="D17" s="188"/>
      <c r="E17" s="188"/>
      <c r="F17" s="188"/>
      <c r="G17" s="200">
        <v>577231</v>
      </c>
      <c r="H17" s="177"/>
      <c r="I17" s="177"/>
      <c r="J17" s="177"/>
      <c r="K17" s="193"/>
    </row>
    <row r="18" spans="1:11" s="167" customFormat="1" ht="18.75" customHeight="1">
      <c r="A18" s="249" t="s">
        <v>616</v>
      </c>
      <c r="B18" s="249"/>
      <c r="C18" s="249"/>
      <c r="D18" s="249"/>
      <c r="E18" s="249"/>
      <c r="F18" s="249"/>
      <c r="G18" s="155"/>
      <c r="H18" s="177"/>
      <c r="I18" s="177"/>
      <c r="J18" s="177"/>
      <c r="K18" s="193"/>
    </row>
    <row r="19" spans="2:11" s="167" customFormat="1" ht="18.75">
      <c r="B19" s="242" t="s">
        <v>618</v>
      </c>
      <c r="C19" s="242"/>
      <c r="D19" s="242"/>
      <c r="E19" s="242"/>
      <c r="F19" s="242"/>
      <c r="G19" s="200">
        <v>5000</v>
      </c>
      <c r="H19" s="177"/>
      <c r="I19" s="177"/>
      <c r="J19" s="177"/>
      <c r="K19" s="193"/>
    </row>
    <row r="20" spans="1:11" s="167" customFormat="1" ht="18.75" customHeight="1">
      <c r="A20" s="249" t="s">
        <v>617</v>
      </c>
      <c r="B20" s="249"/>
      <c r="C20" s="249"/>
      <c r="D20" s="249"/>
      <c r="E20" s="249"/>
      <c r="F20" s="249"/>
      <c r="G20" s="155"/>
      <c r="H20" s="177"/>
      <c r="I20" s="177"/>
      <c r="J20" s="177"/>
      <c r="K20" s="193"/>
    </row>
    <row r="21" spans="2:11" s="167" customFormat="1" ht="18.75">
      <c r="B21" s="242" t="s">
        <v>619</v>
      </c>
      <c r="C21" s="242"/>
      <c r="D21" s="242"/>
      <c r="E21" s="242"/>
      <c r="F21" s="242"/>
      <c r="G21" s="200">
        <v>5000</v>
      </c>
      <c r="H21" s="177"/>
      <c r="I21" s="177"/>
      <c r="J21" s="177"/>
      <c r="K21" s="193"/>
    </row>
    <row r="22" spans="1:11" s="167" customFormat="1" ht="18.75">
      <c r="A22" s="188" t="s">
        <v>601</v>
      </c>
      <c r="B22" s="145"/>
      <c r="C22" s="188"/>
      <c r="D22" s="188"/>
      <c r="E22" s="188"/>
      <c r="F22" s="188"/>
      <c r="G22" s="200">
        <v>163815</v>
      </c>
      <c r="H22" s="177"/>
      <c r="I22" s="177"/>
      <c r="J22" s="177"/>
      <c r="K22" s="193"/>
    </row>
    <row r="23" spans="1:7" s="140" customFormat="1" ht="18.75">
      <c r="A23" s="140" t="s">
        <v>604</v>
      </c>
      <c r="G23" s="199">
        <f>SUM(G16:G22)</f>
        <v>2888935</v>
      </c>
    </row>
    <row r="24" s="140" customFormat="1" ht="18.75">
      <c r="G24" s="199"/>
    </row>
    <row r="25" spans="1:10" ht="20.25">
      <c r="A25" s="243" t="s">
        <v>598</v>
      </c>
      <c r="B25" s="243"/>
      <c r="C25" s="243"/>
      <c r="D25" s="243"/>
      <c r="E25" s="243"/>
      <c r="F25" s="243"/>
      <c r="G25" s="243"/>
      <c r="H25" s="174"/>
      <c r="I25" s="174"/>
      <c r="J25" s="174"/>
    </row>
    <row r="26" spans="1:10" ht="18.75">
      <c r="A26" s="244" t="s">
        <v>571</v>
      </c>
      <c r="B26" s="244"/>
      <c r="C26" s="244"/>
      <c r="D26" s="244"/>
      <c r="E26" s="244"/>
      <c r="F26" s="244"/>
      <c r="G26" s="244"/>
      <c r="H26" s="175"/>
      <c r="I26" s="175"/>
      <c r="J26" s="175"/>
    </row>
    <row r="27" spans="1:10" ht="18.75">
      <c r="A27" s="244" t="s">
        <v>602</v>
      </c>
      <c r="B27" s="244"/>
      <c r="C27" s="244"/>
      <c r="D27" s="244"/>
      <c r="E27" s="244"/>
      <c r="F27" s="244"/>
      <c r="G27" s="244"/>
      <c r="H27" s="175"/>
      <c r="I27" s="175"/>
      <c r="J27" s="175"/>
    </row>
    <row r="28" spans="1:10" ht="18.75">
      <c r="A28" s="135"/>
      <c r="B28" s="135"/>
      <c r="C28" s="135"/>
      <c r="D28" s="135"/>
      <c r="E28" s="135"/>
      <c r="F28" s="137" t="s">
        <v>573</v>
      </c>
      <c r="G28" s="135"/>
      <c r="I28" s="135"/>
      <c r="J28" s="136"/>
    </row>
    <row r="29" spans="1:10" ht="18.75" hidden="1">
      <c r="A29" s="140" t="s">
        <v>574</v>
      </c>
      <c r="B29" s="140"/>
      <c r="C29" s="140"/>
      <c r="D29" s="140"/>
      <c r="E29" s="140"/>
      <c r="F29" s="141"/>
      <c r="G29" s="140"/>
      <c r="H29" s="140"/>
      <c r="I29" s="140"/>
      <c r="J29" s="141"/>
    </row>
    <row r="30" spans="1:10" ht="18.75" hidden="1">
      <c r="A30" s="138"/>
      <c r="B30" s="138"/>
      <c r="C30" s="138"/>
      <c r="D30" s="138"/>
      <c r="E30" s="138"/>
      <c r="F30" s="139"/>
      <c r="G30" s="138"/>
      <c r="H30" s="138"/>
      <c r="I30" s="138"/>
      <c r="J30" s="139"/>
    </row>
    <row r="31" spans="1:10" s="144" customFormat="1" ht="18.75" hidden="1">
      <c r="A31" s="142" t="s">
        <v>575</v>
      </c>
      <c r="B31" s="142"/>
      <c r="C31" s="142"/>
      <c r="D31" s="142"/>
      <c r="E31" s="142"/>
      <c r="F31" s="143"/>
      <c r="G31" s="142"/>
      <c r="H31" s="142"/>
      <c r="I31" s="142"/>
      <c r="J31" s="143"/>
    </row>
    <row r="32" spans="1:12" s="144" customFormat="1" ht="18.75" hidden="1">
      <c r="A32" s="142"/>
      <c r="B32" s="145" t="s">
        <v>576</v>
      </c>
      <c r="C32" s="145"/>
      <c r="D32" s="145"/>
      <c r="E32" s="145"/>
      <c r="F32" s="146"/>
      <c r="G32" s="145"/>
      <c r="H32" s="145"/>
      <c r="I32" s="145"/>
      <c r="J32" s="146">
        <v>4600</v>
      </c>
      <c r="L32" s="147"/>
    </row>
    <row r="33" spans="1:10" ht="18.75" hidden="1">
      <c r="A33" s="138"/>
      <c r="B33" s="138"/>
      <c r="C33" s="138"/>
      <c r="D33" s="138"/>
      <c r="E33" s="138"/>
      <c r="F33" s="139"/>
      <c r="G33" s="138"/>
      <c r="H33" s="138"/>
      <c r="I33" s="138"/>
      <c r="J33" s="139"/>
    </row>
    <row r="34" spans="1:10" ht="18.75" hidden="1">
      <c r="A34" s="140" t="s">
        <v>577</v>
      </c>
      <c r="B34" s="140"/>
      <c r="C34" s="140"/>
      <c r="D34" s="140"/>
      <c r="E34" s="140"/>
      <c r="F34" s="141"/>
      <c r="G34" s="140"/>
      <c r="H34" s="140"/>
      <c r="I34" s="140"/>
      <c r="J34" s="141"/>
    </row>
    <row r="35" spans="1:10" ht="18.75" hidden="1">
      <c r="A35" s="142"/>
      <c r="B35" s="142"/>
      <c r="C35" s="142"/>
      <c r="D35" s="138"/>
      <c r="E35" s="138"/>
      <c r="F35" s="139"/>
      <c r="G35" s="138"/>
      <c r="H35" s="138"/>
      <c r="I35" s="138"/>
      <c r="J35" s="139"/>
    </row>
    <row r="36" spans="1:10" ht="18.75" hidden="1">
      <c r="A36" s="148" t="s">
        <v>578</v>
      </c>
      <c r="B36" s="148"/>
      <c r="C36" s="148"/>
      <c r="D36" s="145"/>
      <c r="E36" s="145"/>
      <c r="F36" s="146"/>
      <c r="G36" s="145"/>
      <c r="H36" s="145"/>
      <c r="I36" s="145"/>
      <c r="J36" s="146">
        <v>4600</v>
      </c>
    </row>
    <row r="37" spans="1:10" s="176" customFormat="1" ht="19.5">
      <c r="A37" s="149" t="s">
        <v>574</v>
      </c>
      <c r="B37" s="149"/>
      <c r="C37" s="149"/>
      <c r="D37" s="149"/>
      <c r="E37" s="149"/>
      <c r="F37" s="150"/>
      <c r="G37" s="149"/>
      <c r="H37" s="149"/>
      <c r="I37" s="149"/>
      <c r="J37" s="150"/>
    </row>
    <row r="38" spans="1:10" ht="18.75">
      <c r="A38" s="145" t="s">
        <v>600</v>
      </c>
      <c r="B38" s="145"/>
      <c r="C38" s="145"/>
      <c r="D38" s="145"/>
      <c r="E38" s="145"/>
      <c r="F38" s="146"/>
      <c r="G38" s="146">
        <v>89841</v>
      </c>
      <c r="J38" s="139"/>
    </row>
    <row r="39" spans="1:10" s="138" customFormat="1" ht="18.75">
      <c r="A39" s="177"/>
      <c r="B39" s="144"/>
      <c r="C39" s="144"/>
      <c r="D39" s="144"/>
      <c r="E39" s="144"/>
      <c r="F39" s="178"/>
      <c r="G39" s="179"/>
      <c r="J39" s="143"/>
    </row>
    <row r="40" spans="1:10" s="149" customFormat="1" ht="19.5">
      <c r="A40" s="180" t="s">
        <v>577</v>
      </c>
      <c r="B40" s="181"/>
      <c r="C40" s="181"/>
      <c r="D40" s="181"/>
      <c r="E40" s="181"/>
      <c r="F40" s="182"/>
      <c r="G40" s="184"/>
      <c r="J40" s="153"/>
    </row>
    <row r="41" spans="1:10" s="138" customFormat="1" ht="18.75">
      <c r="A41" s="157" t="s">
        <v>601</v>
      </c>
      <c r="B41" s="165"/>
      <c r="C41" s="165"/>
      <c r="D41" s="165"/>
      <c r="E41" s="165"/>
      <c r="F41" s="158"/>
      <c r="G41" s="185">
        <v>89841</v>
      </c>
      <c r="J41" s="143"/>
    </row>
    <row r="43" spans="1:10" ht="20.25">
      <c r="A43" s="243" t="s">
        <v>598</v>
      </c>
      <c r="B43" s="243"/>
      <c r="C43" s="243"/>
      <c r="D43" s="243"/>
      <c r="E43" s="243"/>
      <c r="F43" s="243"/>
      <c r="G43" s="243"/>
      <c r="H43" s="174"/>
      <c r="I43" s="174"/>
      <c r="J43" s="174"/>
    </row>
    <row r="44" spans="1:10" ht="18.75">
      <c r="A44" s="244" t="s">
        <v>571</v>
      </c>
      <c r="B44" s="244"/>
      <c r="C44" s="244"/>
      <c r="D44" s="244"/>
      <c r="E44" s="244"/>
      <c r="F44" s="244"/>
      <c r="G44" s="244"/>
      <c r="H44" s="175"/>
      <c r="I44" s="175"/>
      <c r="J44" s="175"/>
    </row>
    <row r="45" spans="1:10" ht="18.75">
      <c r="A45" s="244" t="s">
        <v>572</v>
      </c>
      <c r="B45" s="244"/>
      <c r="C45" s="244"/>
      <c r="D45" s="244"/>
      <c r="E45" s="244"/>
      <c r="F45" s="244"/>
      <c r="G45" s="244"/>
      <c r="H45" s="175"/>
      <c r="I45" s="175"/>
      <c r="J45" s="175"/>
    </row>
    <row r="46" spans="1:10" ht="18.75">
      <c r="A46" s="135"/>
      <c r="B46" s="135"/>
      <c r="C46" s="135"/>
      <c r="D46" s="135"/>
      <c r="E46" s="135"/>
      <c r="F46" s="202" t="s">
        <v>573</v>
      </c>
      <c r="G46" s="135"/>
      <c r="H46" s="135"/>
      <c r="J46" s="136"/>
    </row>
    <row r="47" spans="1:10" ht="18.75">
      <c r="A47" s="140" t="s">
        <v>579</v>
      </c>
      <c r="B47" s="140"/>
      <c r="C47" s="140"/>
      <c r="D47" s="140"/>
      <c r="E47" s="140"/>
      <c r="F47" s="141"/>
      <c r="G47" s="140"/>
      <c r="H47" s="140"/>
      <c r="I47" s="140"/>
      <c r="J47" s="141"/>
    </row>
    <row r="48" spans="1:9" ht="19.5">
      <c r="A48" s="149" t="s">
        <v>580</v>
      </c>
      <c r="B48" s="149"/>
      <c r="C48" s="149"/>
      <c r="D48" s="149"/>
      <c r="E48" s="149"/>
      <c r="F48" s="149" t="s">
        <v>581</v>
      </c>
      <c r="G48" s="149"/>
      <c r="H48" s="149"/>
      <c r="I48" s="150"/>
    </row>
    <row r="49" spans="1:9" ht="19.5">
      <c r="A49" s="151" t="s">
        <v>577</v>
      </c>
      <c r="B49" s="149"/>
      <c r="C49" s="149"/>
      <c r="D49" s="149"/>
      <c r="E49" s="149"/>
      <c r="F49" s="142"/>
      <c r="G49" s="142"/>
      <c r="H49" s="142"/>
      <c r="I49" s="153"/>
    </row>
    <row r="50" spans="6:9" ht="18.75" customHeight="1">
      <c r="F50" s="159" t="s">
        <v>591</v>
      </c>
      <c r="G50" s="159"/>
      <c r="H50" s="159"/>
      <c r="I50" s="143"/>
    </row>
    <row r="51" spans="1:8" ht="17.25" customHeight="1">
      <c r="A51" s="157" t="s">
        <v>592</v>
      </c>
      <c r="B51" s="165"/>
      <c r="C51" s="165"/>
      <c r="D51" s="158">
        <v>10000</v>
      </c>
      <c r="E51" s="178"/>
      <c r="F51" s="166" t="s">
        <v>593</v>
      </c>
      <c r="G51" s="146">
        <v>10000</v>
      </c>
      <c r="H51" s="143"/>
    </row>
    <row r="54" spans="1:10" ht="18.75">
      <c r="A54" s="138" t="s">
        <v>595</v>
      </c>
      <c r="B54" s="138"/>
      <c r="F54" s="138"/>
      <c r="G54" s="139">
        <v>1000000</v>
      </c>
      <c r="H54" s="138"/>
      <c r="J54" s="42"/>
    </row>
    <row r="55" spans="1:10" ht="18.75">
      <c r="A55" s="138" t="s">
        <v>596</v>
      </c>
      <c r="B55" s="138"/>
      <c r="F55" s="138"/>
      <c r="G55" s="139">
        <v>10000</v>
      </c>
      <c r="H55" s="138"/>
      <c r="J55" s="42"/>
    </row>
    <row r="56" spans="1:10" ht="18.75">
      <c r="A56" s="138" t="s">
        <v>597</v>
      </c>
      <c r="F56" s="138"/>
      <c r="G56" s="173">
        <f>G54-G55</f>
        <v>990000</v>
      </c>
      <c r="H56" s="138"/>
      <c r="J56" s="42"/>
    </row>
    <row r="58" spans="1:10" ht="18.75">
      <c r="A58" s="167" t="s">
        <v>634</v>
      </c>
      <c r="B58" s="168"/>
      <c r="C58" s="169"/>
      <c r="D58" s="169"/>
      <c r="E58" s="169"/>
      <c r="F58" s="170"/>
      <c r="G58" s="168"/>
      <c r="H58" s="171"/>
      <c r="I58" s="172"/>
      <c r="J58" s="42"/>
    </row>
    <row r="59" spans="6:10" ht="15">
      <c r="F59" s="42"/>
      <c r="G59"/>
      <c r="J59" s="42"/>
    </row>
    <row r="60" spans="6:10" ht="15">
      <c r="F60" s="42"/>
      <c r="G60"/>
      <c r="J60" s="42"/>
    </row>
    <row r="61" spans="1:10" ht="18.75">
      <c r="A61" s="167"/>
      <c r="B61" s="168"/>
      <c r="C61" s="169"/>
      <c r="D61" s="169"/>
      <c r="E61" s="169"/>
      <c r="F61" s="204" t="s">
        <v>599</v>
      </c>
      <c r="G61" s="204"/>
      <c r="H61" s="204"/>
      <c r="J61" s="186"/>
    </row>
    <row r="62" spans="1:10" ht="18.75">
      <c r="A62" s="167"/>
      <c r="B62" s="168"/>
      <c r="C62" s="169"/>
      <c r="D62" s="169"/>
      <c r="E62" s="169"/>
      <c r="F62" s="204" t="s">
        <v>87</v>
      </c>
      <c r="G62" s="204"/>
      <c r="H62" s="204"/>
      <c r="J62" s="42"/>
    </row>
  </sheetData>
  <sheetProtection/>
  <mergeCells count="11">
    <mergeCell ref="A45:G45"/>
    <mergeCell ref="A25:G25"/>
    <mergeCell ref="A26:G26"/>
    <mergeCell ref="A27:G27"/>
    <mergeCell ref="A20:F20"/>
    <mergeCell ref="B21:F21"/>
    <mergeCell ref="A18:F18"/>
    <mergeCell ref="B19:F19"/>
    <mergeCell ref="A1:G1"/>
    <mergeCell ref="A43:G43"/>
    <mergeCell ref="A44:G44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.28125" style="0" customWidth="1"/>
    <col min="4" max="4" width="5.57421875" style="0" customWidth="1"/>
    <col min="5" max="5" width="9.8515625" style="0" customWidth="1"/>
    <col min="6" max="6" width="9.140625" style="42" customWidth="1"/>
    <col min="8" max="8" width="15.421875" style="0" customWidth="1"/>
    <col min="9" max="9" width="15.7109375" style="0" customWidth="1"/>
    <col min="10" max="10" width="8.7109375" style="42" customWidth="1"/>
  </cols>
  <sheetData>
    <row r="1" spans="1:10" ht="20.25">
      <c r="A1" s="243" t="s">
        <v>598</v>
      </c>
      <c r="B1" s="243"/>
      <c r="C1" s="243"/>
      <c r="D1" s="243"/>
      <c r="E1" s="243"/>
      <c r="F1" s="243"/>
      <c r="G1" s="243"/>
      <c r="H1" s="243"/>
      <c r="I1" s="243"/>
      <c r="J1" s="174"/>
    </row>
    <row r="2" spans="1:10" ht="18.75">
      <c r="A2" s="244" t="s">
        <v>571</v>
      </c>
      <c r="B2" s="244"/>
      <c r="C2" s="244"/>
      <c r="D2" s="244"/>
      <c r="E2" s="244"/>
      <c r="F2" s="244"/>
      <c r="G2" s="244"/>
      <c r="H2" s="244"/>
      <c r="I2" s="244"/>
      <c r="J2" s="175"/>
    </row>
    <row r="3" spans="1:10" ht="18.75">
      <c r="A3" s="244" t="s">
        <v>602</v>
      </c>
      <c r="B3" s="244"/>
      <c r="C3" s="244"/>
      <c r="D3" s="244"/>
      <c r="E3" s="244"/>
      <c r="F3" s="244"/>
      <c r="G3" s="244"/>
      <c r="H3" s="244"/>
      <c r="I3" s="244"/>
      <c r="J3" s="175"/>
    </row>
    <row r="4" spans="1:10" ht="18.75">
      <c r="A4" s="135"/>
      <c r="B4" s="135"/>
      <c r="C4" s="135"/>
      <c r="D4" s="135"/>
      <c r="E4" s="135"/>
      <c r="F4" s="136"/>
      <c r="G4" s="135"/>
      <c r="H4" s="137" t="s">
        <v>573</v>
      </c>
      <c r="I4" s="135"/>
      <c r="J4" s="136"/>
    </row>
    <row r="5" spans="1:10" ht="18.75">
      <c r="A5" s="138"/>
      <c r="B5" s="138"/>
      <c r="C5" s="138"/>
      <c r="D5" s="138"/>
      <c r="E5" s="138"/>
      <c r="F5" s="139"/>
      <c r="G5" s="138"/>
      <c r="H5" s="138"/>
      <c r="I5" s="138"/>
      <c r="J5" s="139"/>
    </row>
    <row r="6" spans="1:10" ht="18.75" hidden="1">
      <c r="A6" s="140" t="s">
        <v>574</v>
      </c>
      <c r="B6" s="140"/>
      <c r="C6" s="140"/>
      <c r="D6" s="140"/>
      <c r="E6" s="140"/>
      <c r="F6" s="141"/>
      <c r="G6" s="140"/>
      <c r="H6" s="140"/>
      <c r="I6" s="140"/>
      <c r="J6" s="141"/>
    </row>
    <row r="7" spans="1:10" ht="18.75" hidden="1">
      <c r="A7" s="138"/>
      <c r="B7" s="138"/>
      <c r="C7" s="138"/>
      <c r="D7" s="138"/>
      <c r="E7" s="138"/>
      <c r="F7" s="139"/>
      <c r="G7" s="138"/>
      <c r="H7" s="138"/>
      <c r="I7" s="138"/>
      <c r="J7" s="139"/>
    </row>
    <row r="8" spans="1:10" s="144" customFormat="1" ht="18.75" hidden="1">
      <c r="A8" s="142" t="s">
        <v>575</v>
      </c>
      <c r="B8" s="142"/>
      <c r="C8" s="142"/>
      <c r="D8" s="142"/>
      <c r="E8" s="142"/>
      <c r="F8" s="143"/>
      <c r="G8" s="142"/>
      <c r="H8" s="142"/>
      <c r="I8" s="142"/>
      <c r="J8" s="143"/>
    </row>
    <row r="9" spans="1:12" s="144" customFormat="1" ht="18.75" hidden="1">
      <c r="A9" s="142"/>
      <c r="B9" s="145" t="s">
        <v>576</v>
      </c>
      <c r="C9" s="145"/>
      <c r="D9" s="145"/>
      <c r="E9" s="145"/>
      <c r="F9" s="146"/>
      <c r="G9" s="145"/>
      <c r="H9" s="145"/>
      <c r="I9" s="145"/>
      <c r="J9" s="146">
        <v>4600</v>
      </c>
      <c r="L9" s="147"/>
    </row>
    <row r="10" spans="1:10" ht="18.75" hidden="1">
      <c r="A10" s="138"/>
      <c r="B10" s="138"/>
      <c r="C10" s="138"/>
      <c r="D10" s="138"/>
      <c r="E10" s="138"/>
      <c r="F10" s="139"/>
      <c r="G10" s="138"/>
      <c r="H10" s="138"/>
      <c r="I10" s="138"/>
      <c r="J10" s="139"/>
    </row>
    <row r="11" spans="1:10" ht="18.75" hidden="1">
      <c r="A11" s="140" t="s">
        <v>577</v>
      </c>
      <c r="B11" s="140"/>
      <c r="C11" s="140"/>
      <c r="D11" s="140"/>
      <c r="E11" s="140"/>
      <c r="F11" s="141"/>
      <c r="G11" s="140"/>
      <c r="H11" s="140"/>
      <c r="I11" s="140"/>
      <c r="J11" s="141"/>
    </row>
    <row r="12" spans="1:10" ht="18.75" hidden="1">
      <c r="A12" s="142"/>
      <c r="B12" s="142"/>
      <c r="C12" s="142"/>
      <c r="D12" s="138"/>
      <c r="E12" s="138"/>
      <c r="F12" s="139"/>
      <c r="G12" s="138"/>
      <c r="H12" s="138"/>
      <c r="I12" s="138"/>
      <c r="J12" s="139"/>
    </row>
    <row r="13" spans="1:10" ht="18.75" hidden="1">
      <c r="A13" s="148" t="s">
        <v>578</v>
      </c>
      <c r="B13" s="148"/>
      <c r="C13" s="148"/>
      <c r="D13" s="145"/>
      <c r="E13" s="145"/>
      <c r="F13" s="146"/>
      <c r="G13" s="145"/>
      <c r="H13" s="145"/>
      <c r="I13" s="145"/>
      <c r="J13" s="146">
        <v>4600</v>
      </c>
    </row>
    <row r="14" spans="1:10" ht="18.75">
      <c r="A14" s="138"/>
      <c r="B14" s="138"/>
      <c r="C14" s="138"/>
      <c r="D14" s="138"/>
      <c r="E14" s="138"/>
      <c r="F14" s="139"/>
      <c r="G14" s="138"/>
      <c r="H14" s="138"/>
      <c r="I14" s="138"/>
      <c r="J14" s="139"/>
    </row>
    <row r="15" spans="1:10" s="176" customFormat="1" ht="19.5">
      <c r="A15" s="149" t="s">
        <v>574</v>
      </c>
      <c r="B15" s="149"/>
      <c r="C15" s="149"/>
      <c r="D15" s="149"/>
      <c r="E15" s="149"/>
      <c r="F15" s="150"/>
      <c r="G15" s="149"/>
      <c r="H15" s="149"/>
      <c r="I15" s="149"/>
      <c r="J15" s="150"/>
    </row>
    <row r="16" spans="1:10" ht="18.75">
      <c r="A16" s="138"/>
      <c r="B16" s="138"/>
      <c r="C16" s="138"/>
      <c r="D16" s="138"/>
      <c r="E16" s="138"/>
      <c r="F16" s="139"/>
      <c r="G16" s="138"/>
      <c r="H16" s="138"/>
      <c r="I16" s="138"/>
      <c r="J16" s="139"/>
    </row>
    <row r="17" spans="1:10" ht="18.75">
      <c r="A17" s="145" t="s">
        <v>600</v>
      </c>
      <c r="B17" s="145"/>
      <c r="C17" s="145"/>
      <c r="D17" s="145"/>
      <c r="E17" s="145"/>
      <c r="F17" s="146"/>
      <c r="G17" s="145"/>
      <c r="H17" s="145"/>
      <c r="I17" s="146">
        <v>89841</v>
      </c>
      <c r="J17" s="139"/>
    </row>
    <row r="18" spans="1:10" s="138" customFormat="1" ht="18.75">
      <c r="A18" s="177"/>
      <c r="B18" s="144"/>
      <c r="C18" s="144"/>
      <c r="D18" s="144"/>
      <c r="E18" s="144"/>
      <c r="F18" s="178"/>
      <c r="G18" s="159"/>
      <c r="H18" s="159"/>
      <c r="I18" s="179"/>
      <c r="J18" s="143"/>
    </row>
    <row r="19" spans="1:10" s="149" customFormat="1" ht="19.5">
      <c r="A19" s="180" t="s">
        <v>577</v>
      </c>
      <c r="B19" s="181"/>
      <c r="C19" s="181"/>
      <c r="D19" s="181"/>
      <c r="E19" s="181"/>
      <c r="F19" s="182"/>
      <c r="G19" s="183"/>
      <c r="H19" s="183"/>
      <c r="I19" s="184"/>
      <c r="J19" s="153"/>
    </row>
    <row r="20" spans="1:10" s="138" customFormat="1" ht="18.75">
      <c r="A20" s="177"/>
      <c r="B20" s="144"/>
      <c r="C20" s="144"/>
      <c r="D20" s="144"/>
      <c r="E20" s="144"/>
      <c r="F20" s="178"/>
      <c r="G20" s="159"/>
      <c r="H20" s="159"/>
      <c r="I20" s="179"/>
      <c r="J20" s="143"/>
    </row>
    <row r="21" spans="1:10" s="138" customFormat="1" ht="18.75">
      <c r="A21" s="157" t="s">
        <v>601</v>
      </c>
      <c r="B21" s="165"/>
      <c r="C21" s="165"/>
      <c r="D21" s="165"/>
      <c r="E21" s="165"/>
      <c r="F21" s="158"/>
      <c r="G21" s="166"/>
      <c r="H21" s="166"/>
      <c r="I21" s="185">
        <v>89841</v>
      </c>
      <c r="J21" s="143"/>
    </row>
    <row r="22" spans="1:10" s="138" customFormat="1" ht="18.75">
      <c r="A22" s="177"/>
      <c r="B22" s="144"/>
      <c r="C22" s="144"/>
      <c r="D22" s="144"/>
      <c r="E22" s="144"/>
      <c r="F22" s="178"/>
      <c r="G22" s="159"/>
      <c r="H22" s="159"/>
      <c r="I22" s="159"/>
      <c r="J22" s="143"/>
    </row>
    <row r="23" spans="6:10" s="138" customFormat="1" ht="18.75">
      <c r="F23" s="139"/>
      <c r="G23" s="159"/>
      <c r="H23" s="159"/>
      <c r="I23" s="159"/>
      <c r="J23" s="143"/>
    </row>
    <row r="24" spans="1:9" ht="18.75">
      <c r="A24" s="167" t="s">
        <v>603</v>
      </c>
      <c r="B24" s="168"/>
      <c r="C24" s="169"/>
      <c r="D24" s="169"/>
      <c r="E24" s="169"/>
      <c r="F24" s="170"/>
      <c r="G24" s="168"/>
      <c r="H24" s="171"/>
      <c r="I24" s="172"/>
    </row>
    <row r="27" spans="1:10" ht="18.75">
      <c r="A27" s="167"/>
      <c r="B27" s="168"/>
      <c r="C27" s="169"/>
      <c r="D27" s="169"/>
      <c r="E27" s="169"/>
      <c r="F27" s="170"/>
      <c r="G27" s="246" t="s">
        <v>599</v>
      </c>
      <c r="H27" s="246"/>
      <c r="I27" s="246"/>
      <c r="J27" s="186"/>
    </row>
    <row r="28" spans="1:9" ht="18.75">
      <c r="A28" s="167"/>
      <c r="B28" s="168"/>
      <c r="C28" s="169"/>
      <c r="D28" s="169"/>
      <c r="E28" s="169"/>
      <c r="F28" s="170"/>
      <c r="G28" s="246" t="s">
        <v>87</v>
      </c>
      <c r="H28" s="246"/>
      <c r="I28" s="246"/>
    </row>
    <row r="31" spans="1:9" ht="18.75">
      <c r="A31" s="138"/>
      <c r="B31" s="138"/>
      <c r="F31" s="138"/>
      <c r="G31" s="138"/>
      <c r="H31" s="138"/>
      <c r="I31" s="139"/>
    </row>
    <row r="32" spans="1:9" ht="18.75">
      <c r="A32" s="138"/>
      <c r="B32" s="138"/>
      <c r="F32" s="138"/>
      <c r="G32" s="138"/>
      <c r="H32" s="138"/>
      <c r="I32" s="139"/>
    </row>
    <row r="33" spans="1:9" ht="18.75">
      <c r="A33" s="138"/>
      <c r="F33" s="138"/>
      <c r="G33" s="138"/>
      <c r="H33" s="138"/>
      <c r="I33" s="173"/>
    </row>
  </sheetData>
  <sheetProtection/>
  <mergeCells count="5">
    <mergeCell ref="A1:I1"/>
    <mergeCell ref="A2:I2"/>
    <mergeCell ref="A3:I3"/>
    <mergeCell ref="G27:I27"/>
    <mergeCell ref="G28:I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4">
      <selection activeCell="A16" sqref="A16:IV25"/>
    </sheetView>
  </sheetViews>
  <sheetFormatPr defaultColWidth="9.140625" defaultRowHeight="15"/>
  <cols>
    <col min="1" max="1" width="2.28125" style="0" customWidth="1"/>
    <col min="4" max="4" width="5.57421875" style="0" customWidth="1"/>
    <col min="5" max="5" width="9.8515625" style="0" customWidth="1"/>
    <col min="6" max="6" width="9.140625" style="42" customWidth="1"/>
    <col min="8" max="8" width="15.421875" style="0" customWidth="1"/>
    <col min="9" max="9" width="15.7109375" style="0" customWidth="1"/>
    <col min="10" max="10" width="8.7109375" style="42" customWidth="1"/>
  </cols>
  <sheetData>
    <row r="1" spans="1:10" ht="20.25">
      <c r="A1" s="243" t="s">
        <v>598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8.75">
      <c r="A2" s="244" t="s">
        <v>571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ht="18.75">
      <c r="A3" s="244" t="s">
        <v>572</v>
      </c>
      <c r="B3" s="244"/>
      <c r="C3" s="244"/>
      <c r="D3" s="244"/>
      <c r="E3" s="244"/>
      <c r="F3" s="244"/>
      <c r="G3" s="244"/>
      <c r="H3" s="244"/>
      <c r="I3" s="244"/>
      <c r="J3" s="244"/>
    </row>
    <row r="4" spans="1:10" ht="18.75">
      <c r="A4" s="135"/>
      <c r="B4" s="135"/>
      <c r="C4" s="135"/>
      <c r="D4" s="135"/>
      <c r="E4" s="135"/>
      <c r="F4" s="136"/>
      <c r="G4" s="135"/>
      <c r="H4" s="135"/>
      <c r="I4" s="137" t="s">
        <v>573</v>
      </c>
      <c r="J4" s="136"/>
    </row>
    <row r="5" spans="1:10" ht="18.75">
      <c r="A5" s="138"/>
      <c r="B5" s="138"/>
      <c r="C5" s="138"/>
      <c r="D5" s="138"/>
      <c r="E5" s="138"/>
      <c r="F5" s="139"/>
      <c r="G5" s="138"/>
      <c r="H5" s="138"/>
      <c r="I5" s="138"/>
      <c r="J5" s="139"/>
    </row>
    <row r="6" spans="1:10" ht="18.75" hidden="1">
      <c r="A6" s="140" t="s">
        <v>574</v>
      </c>
      <c r="B6" s="140"/>
      <c r="C6" s="140"/>
      <c r="D6" s="140"/>
      <c r="E6" s="140"/>
      <c r="F6" s="141"/>
      <c r="G6" s="140"/>
      <c r="H6" s="140"/>
      <c r="I6" s="140"/>
      <c r="J6" s="141"/>
    </row>
    <row r="7" spans="1:10" ht="18.75" hidden="1">
      <c r="A7" s="138"/>
      <c r="B7" s="138"/>
      <c r="C7" s="138"/>
      <c r="D7" s="138"/>
      <c r="E7" s="138"/>
      <c r="F7" s="139"/>
      <c r="G7" s="138"/>
      <c r="H7" s="138"/>
      <c r="I7" s="138"/>
      <c r="J7" s="139"/>
    </row>
    <row r="8" spans="1:10" s="144" customFormat="1" ht="18.75" hidden="1">
      <c r="A8" s="142" t="s">
        <v>575</v>
      </c>
      <c r="B8" s="142"/>
      <c r="C8" s="142"/>
      <c r="D8" s="142"/>
      <c r="E8" s="142"/>
      <c r="F8" s="143"/>
      <c r="G8" s="142"/>
      <c r="H8" s="142"/>
      <c r="I8" s="142"/>
      <c r="J8" s="143"/>
    </row>
    <row r="9" spans="1:12" s="144" customFormat="1" ht="18.75" hidden="1">
      <c r="A9" s="142"/>
      <c r="B9" s="145" t="s">
        <v>576</v>
      </c>
      <c r="C9" s="145"/>
      <c r="D9" s="145"/>
      <c r="E9" s="145"/>
      <c r="F9" s="146"/>
      <c r="G9" s="145"/>
      <c r="H9" s="145"/>
      <c r="I9" s="145"/>
      <c r="J9" s="146">
        <v>4600</v>
      </c>
      <c r="L9" s="147"/>
    </row>
    <row r="10" spans="1:10" ht="18.75" hidden="1">
      <c r="A10" s="138"/>
      <c r="B10" s="138"/>
      <c r="C10" s="138"/>
      <c r="D10" s="138"/>
      <c r="E10" s="138"/>
      <c r="F10" s="139"/>
      <c r="G10" s="138"/>
      <c r="H10" s="138"/>
      <c r="I10" s="138"/>
      <c r="J10" s="139"/>
    </row>
    <row r="11" spans="1:10" ht="18.75" hidden="1">
      <c r="A11" s="140" t="s">
        <v>577</v>
      </c>
      <c r="B11" s="140"/>
      <c r="C11" s="140"/>
      <c r="D11" s="140"/>
      <c r="E11" s="140"/>
      <c r="F11" s="141"/>
      <c r="G11" s="140"/>
      <c r="H11" s="140"/>
      <c r="I11" s="140"/>
      <c r="J11" s="141"/>
    </row>
    <row r="12" spans="1:10" ht="18.75" hidden="1">
      <c r="A12" s="142"/>
      <c r="B12" s="142"/>
      <c r="C12" s="142"/>
      <c r="D12" s="138"/>
      <c r="E12" s="138"/>
      <c r="F12" s="139"/>
      <c r="G12" s="138"/>
      <c r="H12" s="138"/>
      <c r="I12" s="138"/>
      <c r="J12" s="139"/>
    </row>
    <row r="13" spans="1:10" ht="18.75" hidden="1">
      <c r="A13" s="148" t="s">
        <v>578</v>
      </c>
      <c r="B13" s="148"/>
      <c r="C13" s="148"/>
      <c r="D13" s="145"/>
      <c r="E13" s="145"/>
      <c r="F13" s="146"/>
      <c r="G13" s="145"/>
      <c r="H13" s="145"/>
      <c r="I13" s="145"/>
      <c r="J13" s="146">
        <v>4600</v>
      </c>
    </row>
    <row r="14" spans="1:10" ht="18.75">
      <c r="A14" s="138"/>
      <c r="B14" s="138"/>
      <c r="C14" s="138"/>
      <c r="D14" s="138"/>
      <c r="E14" s="138"/>
      <c r="F14" s="139"/>
      <c r="G14" s="138"/>
      <c r="H14" s="138"/>
      <c r="I14" s="138"/>
      <c r="J14" s="139"/>
    </row>
    <row r="15" spans="1:10" ht="18.75">
      <c r="A15" s="138"/>
      <c r="B15" s="138"/>
      <c r="C15" s="138"/>
      <c r="D15" s="138"/>
      <c r="E15" s="138"/>
      <c r="F15" s="139"/>
      <c r="G15" s="138"/>
      <c r="H15" s="138"/>
      <c r="I15" s="138"/>
      <c r="J15" s="139"/>
    </row>
    <row r="16" spans="1:10" ht="18.75">
      <c r="A16" s="140" t="s">
        <v>579</v>
      </c>
      <c r="B16" s="140"/>
      <c r="C16" s="140"/>
      <c r="D16" s="140"/>
      <c r="E16" s="140"/>
      <c r="F16" s="141"/>
      <c r="G16" s="140"/>
      <c r="H16" s="140"/>
      <c r="I16" s="140"/>
      <c r="J16" s="141"/>
    </row>
    <row r="17" spans="1:10" ht="19.5">
      <c r="A17" s="149" t="s">
        <v>580</v>
      </c>
      <c r="B17" s="149"/>
      <c r="C17" s="149"/>
      <c r="D17" s="149"/>
      <c r="E17" s="149"/>
      <c r="F17" s="150"/>
      <c r="G17" s="149" t="s">
        <v>581</v>
      </c>
      <c r="H17" s="149"/>
      <c r="I17" s="149"/>
      <c r="J17" s="150"/>
    </row>
    <row r="18" spans="1:10" ht="19.5">
      <c r="A18" s="151" t="s">
        <v>577</v>
      </c>
      <c r="B18" s="149"/>
      <c r="C18" s="149"/>
      <c r="D18" s="149"/>
      <c r="E18" s="149"/>
      <c r="F18" s="152"/>
      <c r="G18" s="142"/>
      <c r="H18" s="142"/>
      <c r="I18" s="142"/>
      <c r="J18" s="153"/>
    </row>
    <row r="19" spans="1:10" ht="19.5" hidden="1">
      <c r="A19" s="142" t="s">
        <v>582</v>
      </c>
      <c r="B19" s="142"/>
      <c r="C19" s="142"/>
      <c r="D19" s="142"/>
      <c r="E19" s="142"/>
      <c r="F19" s="143"/>
      <c r="G19" s="154" t="s">
        <v>583</v>
      </c>
      <c r="H19" s="155"/>
      <c r="I19" s="156"/>
      <c r="J19" s="143"/>
    </row>
    <row r="20" spans="1:12" ht="18.75" customHeight="1" hidden="1">
      <c r="A20" s="138"/>
      <c r="B20" s="145" t="s">
        <v>584</v>
      </c>
      <c r="C20" s="157"/>
      <c r="D20" s="157"/>
      <c r="E20" s="157"/>
      <c r="F20" s="158">
        <v>75203</v>
      </c>
      <c r="G20" s="247" t="s">
        <v>585</v>
      </c>
      <c r="H20" s="247"/>
      <c r="I20" s="247"/>
      <c r="J20" s="143">
        <v>12100</v>
      </c>
      <c r="L20" s="160"/>
    </row>
    <row r="21" spans="1:10" ht="18.75" customHeight="1" hidden="1">
      <c r="A21" s="138"/>
      <c r="B21" s="161" t="s">
        <v>586</v>
      </c>
      <c r="C21" s="162"/>
      <c r="D21" s="162"/>
      <c r="E21" s="162"/>
      <c r="F21" s="163">
        <v>20305</v>
      </c>
      <c r="G21" s="247" t="s">
        <v>587</v>
      </c>
      <c r="H21" s="247"/>
      <c r="I21" s="247"/>
      <c r="J21" s="143">
        <v>3267</v>
      </c>
    </row>
    <row r="22" spans="1:10" ht="16.5" customHeight="1" hidden="1">
      <c r="A22" s="142" t="s">
        <v>588</v>
      </c>
      <c r="B22" s="142"/>
      <c r="C22" s="142"/>
      <c r="D22" s="142"/>
      <c r="E22" s="142"/>
      <c r="F22" s="142"/>
      <c r="G22" s="164" t="s">
        <v>589</v>
      </c>
      <c r="H22" s="142"/>
      <c r="I22" s="142"/>
      <c r="J22" s="143">
        <v>96141</v>
      </c>
    </row>
    <row r="23" spans="1:10" ht="16.5" customHeight="1" hidden="1">
      <c r="A23" s="138"/>
      <c r="B23" s="157" t="s">
        <v>590</v>
      </c>
      <c r="C23" s="145"/>
      <c r="D23" s="145"/>
      <c r="E23" s="145"/>
      <c r="F23" s="158">
        <v>16000</v>
      </c>
      <c r="G23" s="164"/>
      <c r="H23" s="142"/>
      <c r="I23" s="142"/>
      <c r="J23" s="143"/>
    </row>
    <row r="24" spans="7:10" ht="18.75">
      <c r="G24" s="247" t="s">
        <v>591</v>
      </c>
      <c r="H24" s="247"/>
      <c r="I24" s="247"/>
      <c r="J24" s="143"/>
    </row>
    <row r="25" spans="1:10" ht="17.25" customHeight="1">
      <c r="A25" s="157" t="s">
        <v>592</v>
      </c>
      <c r="B25" s="165"/>
      <c r="C25" s="165"/>
      <c r="D25" s="165"/>
      <c r="E25" s="165"/>
      <c r="F25" s="158">
        <v>10000</v>
      </c>
      <c r="G25" s="248" t="s">
        <v>593</v>
      </c>
      <c r="H25" s="248"/>
      <c r="I25" s="248"/>
      <c r="J25" s="146">
        <v>10000</v>
      </c>
    </row>
    <row r="26" spans="6:10" s="138" customFormat="1" ht="18.75">
      <c r="F26" s="139"/>
      <c r="G26" s="159"/>
      <c r="H26" s="159"/>
      <c r="I26" s="159"/>
      <c r="J26" s="143"/>
    </row>
    <row r="27" spans="6:10" s="138" customFormat="1" ht="18.75">
      <c r="F27" s="139"/>
      <c r="G27" s="159"/>
      <c r="H27" s="159"/>
      <c r="I27" s="159"/>
      <c r="J27" s="143"/>
    </row>
    <row r="28" spans="1:9" ht="18.75">
      <c r="A28" s="167" t="s">
        <v>594</v>
      </c>
      <c r="B28" s="168"/>
      <c r="C28" s="169"/>
      <c r="D28" s="169"/>
      <c r="E28" s="169"/>
      <c r="F28" s="170"/>
      <c r="G28" s="168"/>
      <c r="H28" s="171"/>
      <c r="I28" s="172"/>
    </row>
    <row r="31" spans="1:10" ht="18.75">
      <c r="A31" s="167"/>
      <c r="B31" s="168"/>
      <c r="C31" s="169"/>
      <c r="D31" s="169"/>
      <c r="E31" s="169"/>
      <c r="F31" s="170"/>
      <c r="G31" s="246" t="s">
        <v>599</v>
      </c>
      <c r="H31" s="246"/>
      <c r="I31" s="246"/>
      <c r="J31" s="246"/>
    </row>
    <row r="32" spans="1:9" ht="18.75">
      <c r="A32" s="167"/>
      <c r="B32" s="168"/>
      <c r="C32" s="169"/>
      <c r="D32" s="169"/>
      <c r="E32" s="169"/>
      <c r="F32" s="170"/>
      <c r="G32" s="168"/>
      <c r="H32" s="246" t="s">
        <v>87</v>
      </c>
      <c r="I32" s="246"/>
    </row>
    <row r="35" spans="1:9" ht="18.75">
      <c r="A35" s="138" t="s">
        <v>595</v>
      </c>
      <c r="B35" s="138"/>
      <c r="F35" s="138"/>
      <c r="G35" s="138"/>
      <c r="H35" s="138"/>
      <c r="I35" s="139">
        <v>1000000</v>
      </c>
    </row>
    <row r="36" spans="1:9" ht="18.75">
      <c r="A36" s="138" t="s">
        <v>596</v>
      </c>
      <c r="B36" s="138"/>
      <c r="F36" s="138"/>
      <c r="G36" s="138"/>
      <c r="H36" s="138"/>
      <c r="I36" s="139">
        <v>10000</v>
      </c>
    </row>
    <row r="37" spans="1:9" ht="18.75">
      <c r="A37" s="138" t="s">
        <v>597</v>
      </c>
      <c r="F37" s="138"/>
      <c r="G37" s="138"/>
      <c r="H37" s="138"/>
      <c r="I37" s="173">
        <f>I35-I36</f>
        <v>990000</v>
      </c>
    </row>
  </sheetData>
  <sheetProtection/>
  <mergeCells count="9">
    <mergeCell ref="G25:I25"/>
    <mergeCell ref="G31:J31"/>
    <mergeCell ref="H32:I32"/>
    <mergeCell ref="A1:J1"/>
    <mergeCell ref="A2:J2"/>
    <mergeCell ref="A3:J3"/>
    <mergeCell ref="G20:I20"/>
    <mergeCell ref="G21:I21"/>
    <mergeCell ref="G24:I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"/>
  <sheetViews>
    <sheetView zoomScalePageLayoutView="0" workbookViewId="0" topLeftCell="A1">
      <selection activeCell="I8" sqref="I8"/>
    </sheetView>
  </sheetViews>
  <sheetFormatPr defaultColWidth="9.140625" defaultRowHeight="15"/>
  <sheetData>
    <row r="2" ht="15">
      <c r="F2" t="s">
        <v>569</v>
      </c>
    </row>
    <row r="3" spans="1:11" ht="15">
      <c r="A3" t="s">
        <v>564</v>
      </c>
      <c r="D3" t="s">
        <v>565</v>
      </c>
      <c r="F3">
        <v>2715120</v>
      </c>
      <c r="G3" t="s">
        <v>566</v>
      </c>
      <c r="H3" t="s">
        <v>570</v>
      </c>
      <c r="J3" t="s">
        <v>567</v>
      </c>
      <c r="K3" t="s">
        <v>568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L33"/>
  <sheetViews>
    <sheetView tabSelected="1" zoomScalePageLayoutView="0" workbookViewId="0" topLeftCell="A1">
      <selection activeCell="C10" sqref="C10:C1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1" width="12.140625" style="0" customWidth="1"/>
    <col min="12" max="14" width="12.28125" style="0" customWidth="1"/>
    <col min="15" max="15" width="25.7109375" style="0" customWidth="1"/>
    <col min="16" max="24" width="12.140625" style="0" customWidth="1"/>
    <col min="25" max="27" width="12.28125" style="0" customWidth="1"/>
    <col min="29" max="29" width="10.140625" style="0" bestFit="1" customWidth="1"/>
    <col min="31" max="31" width="10.140625" style="0" bestFit="1" customWidth="1"/>
    <col min="35" max="35" width="10.140625" style="0" bestFit="1" customWidth="1"/>
    <col min="37" max="37" width="10.140625" style="0" bestFit="1" customWidth="1"/>
  </cols>
  <sheetData>
    <row r="1" spans="1:27" s="2" customFormat="1" ht="15.75">
      <c r="A1" s="254" t="s">
        <v>555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32"/>
    </row>
    <row r="2" spans="2:27" s="2" customFormat="1" ht="15" customHeight="1">
      <c r="B2" s="119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" t="s">
        <v>627</v>
      </c>
      <c r="Q3" s="1" t="s">
        <v>628</v>
      </c>
      <c r="R3" s="1" t="s">
        <v>629</v>
      </c>
      <c r="S3" s="1" t="s">
        <v>630</v>
      </c>
      <c r="T3" s="1" t="s">
        <v>689</v>
      </c>
      <c r="U3" s="1" t="s">
        <v>631</v>
      </c>
      <c r="V3" s="1" t="s">
        <v>690</v>
      </c>
      <c r="W3" s="1" t="s">
        <v>691</v>
      </c>
      <c r="X3" s="1" t="s">
        <v>632</v>
      </c>
      <c r="Y3" s="1" t="s">
        <v>692</v>
      </c>
      <c r="Z3" s="1" t="s">
        <v>693</v>
      </c>
      <c r="AA3" s="1" t="s">
        <v>633</v>
      </c>
    </row>
    <row r="4" spans="1:27" s="11" customFormat="1" ht="15.75">
      <c r="A4" s="1">
        <v>1</v>
      </c>
      <c r="B4" s="256" t="s">
        <v>9</v>
      </c>
      <c r="C4" s="256" t="s">
        <v>406</v>
      </c>
      <c r="D4" s="256"/>
      <c r="E4" s="256"/>
      <c r="F4" s="256" t="s">
        <v>135</v>
      </c>
      <c r="G4" s="256"/>
      <c r="H4" s="256"/>
      <c r="I4" s="256" t="s">
        <v>136</v>
      </c>
      <c r="J4" s="256"/>
      <c r="K4" s="256"/>
      <c r="L4" s="256" t="s">
        <v>5</v>
      </c>
      <c r="M4" s="256"/>
      <c r="N4" s="256"/>
      <c r="O4" s="256" t="s">
        <v>9</v>
      </c>
      <c r="P4" s="256" t="s">
        <v>406</v>
      </c>
      <c r="Q4" s="256"/>
      <c r="R4" s="256"/>
      <c r="S4" s="256" t="s">
        <v>135</v>
      </c>
      <c r="T4" s="256"/>
      <c r="U4" s="256"/>
      <c r="V4" s="256" t="s">
        <v>136</v>
      </c>
      <c r="W4" s="256"/>
      <c r="X4" s="256"/>
      <c r="Y4" s="256" t="s">
        <v>5</v>
      </c>
      <c r="Z4" s="256"/>
      <c r="AA4" s="256"/>
    </row>
    <row r="5" spans="1:27" s="11" customFormat="1" ht="15.75">
      <c r="A5" s="1">
        <v>2</v>
      </c>
      <c r="B5" s="256"/>
      <c r="C5" s="90" t="s">
        <v>4</v>
      </c>
      <c r="D5" s="90" t="s">
        <v>698</v>
      </c>
      <c r="E5" s="90" t="s">
        <v>716</v>
      </c>
      <c r="F5" s="90" t="s">
        <v>4</v>
      </c>
      <c r="G5" s="90" t="s">
        <v>698</v>
      </c>
      <c r="H5" s="90" t="s">
        <v>716</v>
      </c>
      <c r="I5" s="90" t="s">
        <v>4</v>
      </c>
      <c r="J5" s="90" t="s">
        <v>698</v>
      </c>
      <c r="K5" s="90" t="s">
        <v>716</v>
      </c>
      <c r="L5" s="90" t="s">
        <v>4</v>
      </c>
      <c r="M5" s="90" t="s">
        <v>698</v>
      </c>
      <c r="N5" s="90" t="s">
        <v>716</v>
      </c>
      <c r="O5" s="256"/>
      <c r="P5" s="90" t="s">
        <v>4</v>
      </c>
      <c r="Q5" s="90" t="s">
        <v>698</v>
      </c>
      <c r="R5" s="90" t="s">
        <v>716</v>
      </c>
      <c r="S5" s="90" t="s">
        <v>4</v>
      </c>
      <c r="T5" s="90" t="s">
        <v>698</v>
      </c>
      <c r="U5" s="90" t="s">
        <v>716</v>
      </c>
      <c r="V5" s="90" t="s">
        <v>4</v>
      </c>
      <c r="W5" s="90" t="s">
        <v>698</v>
      </c>
      <c r="X5" s="90" t="s">
        <v>716</v>
      </c>
      <c r="Y5" s="90" t="s">
        <v>4</v>
      </c>
      <c r="Z5" s="90" t="s">
        <v>698</v>
      </c>
      <c r="AA5" s="90" t="s">
        <v>716</v>
      </c>
    </row>
    <row r="6" spans="1:27" s="97" customFormat="1" ht="16.5">
      <c r="A6" s="1">
        <v>3</v>
      </c>
      <c r="B6" s="251" t="s">
        <v>53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 t="s">
        <v>147</v>
      </c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</row>
    <row r="7" spans="1:38" s="11" customFormat="1" ht="47.25">
      <c r="A7" s="1">
        <v>4</v>
      </c>
      <c r="B7" s="92" t="s">
        <v>303</v>
      </c>
      <c r="C7" s="5">
        <f>Bevételek!C94</f>
        <v>0</v>
      </c>
      <c r="D7" s="5">
        <f>Bevételek!D94</f>
        <v>0</v>
      </c>
      <c r="E7" s="5">
        <f>Bevételek!E94</f>
        <v>0</v>
      </c>
      <c r="F7" s="5">
        <f>Bevételek!C95</f>
        <v>11319610</v>
      </c>
      <c r="G7" s="5">
        <f>Bevételek!D95</f>
        <v>14311270</v>
      </c>
      <c r="H7" s="5">
        <f>Bevételek!E95</f>
        <v>14317070</v>
      </c>
      <c r="I7" s="5">
        <f>Bevételek!C96</f>
        <v>0</v>
      </c>
      <c r="J7" s="5">
        <f>Bevételek!D96</f>
        <v>0</v>
      </c>
      <c r="K7" s="5">
        <f>Bevételek!E96</f>
        <v>0</v>
      </c>
      <c r="L7" s="5">
        <f aca="true" t="shared" si="0" ref="L7:N10">C7+F7+I7</f>
        <v>11319610</v>
      </c>
      <c r="M7" s="5">
        <f t="shared" si="0"/>
        <v>14311270</v>
      </c>
      <c r="N7" s="5">
        <f t="shared" si="0"/>
        <v>14317070</v>
      </c>
      <c r="O7" s="94" t="s">
        <v>45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4170907</v>
      </c>
      <c r="T7" s="5">
        <f>Kiadás!D9</f>
        <v>6308796</v>
      </c>
      <c r="U7" s="5">
        <f>Kiadás!E9</f>
        <v>6308796</v>
      </c>
      <c r="V7" s="5">
        <f>Kiadás!C10</f>
        <v>410000</v>
      </c>
      <c r="W7" s="5">
        <f>Kiadás!D10</f>
        <v>410000</v>
      </c>
      <c r="X7" s="5">
        <f>Kiadás!E10</f>
        <v>410000</v>
      </c>
      <c r="Y7" s="5">
        <f aca="true" t="shared" si="1" ref="Y7:AA11">P7+S7+V7</f>
        <v>4580907</v>
      </c>
      <c r="Z7" s="5">
        <f t="shared" si="1"/>
        <v>6718796</v>
      </c>
      <c r="AA7" s="5">
        <f t="shared" si="1"/>
        <v>6718796</v>
      </c>
      <c r="AB7" s="209"/>
      <c r="AC7" s="209"/>
      <c r="AD7" s="209"/>
      <c r="AE7" s="209"/>
      <c r="AF7" s="209"/>
      <c r="AH7" s="209"/>
      <c r="AI7" s="209"/>
      <c r="AJ7" s="209"/>
      <c r="AK7" s="209"/>
      <c r="AL7" s="209"/>
    </row>
    <row r="8" spans="1:38" s="11" customFormat="1" ht="45">
      <c r="A8" s="1">
        <v>5</v>
      </c>
      <c r="B8" s="92" t="s">
        <v>324</v>
      </c>
      <c r="C8" s="5">
        <f>Bevételek!C157</f>
        <v>0</v>
      </c>
      <c r="D8" s="5">
        <f>Bevételek!D157</f>
        <v>0</v>
      </c>
      <c r="E8" s="5">
        <f>Bevételek!E157</f>
        <v>0</v>
      </c>
      <c r="F8" s="5">
        <f>Bevételek!C158</f>
        <v>87000</v>
      </c>
      <c r="G8" s="5">
        <f>Bevételek!D158</f>
        <v>87000</v>
      </c>
      <c r="H8" s="5">
        <f>Bevételek!E158</f>
        <v>87000</v>
      </c>
      <c r="I8" s="5">
        <f>Bevételek!C159</f>
        <v>1455450</v>
      </c>
      <c r="J8" s="5">
        <f>Bevételek!D159</f>
        <v>1455450</v>
      </c>
      <c r="K8" s="5">
        <f>Bevételek!E159</f>
        <v>1455450</v>
      </c>
      <c r="L8" s="5">
        <f t="shared" si="0"/>
        <v>1542450</v>
      </c>
      <c r="M8" s="5">
        <f t="shared" si="0"/>
        <v>1542450</v>
      </c>
      <c r="N8" s="5">
        <f t="shared" si="0"/>
        <v>1542450</v>
      </c>
      <c r="O8" s="94" t="s">
        <v>89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798800</v>
      </c>
      <c r="T8" s="5">
        <f>Kiadás!D13</f>
        <v>1376031</v>
      </c>
      <c r="U8" s="5">
        <f>Kiadás!E13</f>
        <v>1376031</v>
      </c>
      <c r="V8" s="5">
        <f>Kiadás!C14</f>
        <v>122785</v>
      </c>
      <c r="W8" s="5">
        <f>Kiadás!D14</f>
        <v>122785</v>
      </c>
      <c r="X8" s="5">
        <f>Kiadás!E14</f>
        <v>122785</v>
      </c>
      <c r="Y8" s="5">
        <f t="shared" si="1"/>
        <v>921585</v>
      </c>
      <c r="Z8" s="5">
        <f t="shared" si="1"/>
        <v>1498816</v>
      </c>
      <c r="AA8" s="5">
        <f t="shared" si="1"/>
        <v>1498816</v>
      </c>
      <c r="AB8" s="209"/>
      <c r="AC8" s="209"/>
      <c r="AD8" s="209"/>
      <c r="AE8" s="209"/>
      <c r="AF8" s="209"/>
      <c r="AH8" s="209"/>
      <c r="AI8" s="209"/>
      <c r="AJ8" s="209"/>
      <c r="AK8" s="209"/>
      <c r="AL8" s="209"/>
    </row>
    <row r="9" spans="1:38" s="11" customFormat="1" ht="15.75">
      <c r="A9" s="1">
        <v>6</v>
      </c>
      <c r="B9" s="92" t="s">
        <v>53</v>
      </c>
      <c r="C9" s="5">
        <f>Bevételek!C215</f>
        <v>0</v>
      </c>
      <c r="D9" s="5">
        <f>Bevételek!D215</f>
        <v>0</v>
      </c>
      <c r="E9" s="5">
        <f>Bevételek!E215</f>
        <v>0</v>
      </c>
      <c r="F9" s="5">
        <f>Bevételek!C216</f>
        <v>735610</v>
      </c>
      <c r="G9" s="5">
        <f>Bevételek!D216</f>
        <v>958305</v>
      </c>
      <c r="H9" s="5">
        <f>Bevételek!E216</f>
        <v>1124765</v>
      </c>
      <c r="I9" s="5">
        <f>Bevételek!C217</f>
        <v>0</v>
      </c>
      <c r="J9" s="5">
        <f>Bevételek!D217</f>
        <v>0</v>
      </c>
      <c r="K9" s="5">
        <f>Bevételek!E217</f>
        <v>0</v>
      </c>
      <c r="L9" s="5">
        <f t="shared" si="0"/>
        <v>735610</v>
      </c>
      <c r="M9" s="5">
        <f t="shared" si="0"/>
        <v>958305</v>
      </c>
      <c r="N9" s="5">
        <f t="shared" si="0"/>
        <v>1124765</v>
      </c>
      <c r="O9" s="94" t="s">
        <v>90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5332130</v>
      </c>
      <c r="T9" s="5">
        <f>Kiadás!D17</f>
        <v>5526030</v>
      </c>
      <c r="U9" s="5">
        <f>Kiadás!E17</f>
        <v>5692490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5332130</v>
      </c>
      <c r="Z9" s="5">
        <f t="shared" si="1"/>
        <v>5526030</v>
      </c>
      <c r="AA9" s="5">
        <f t="shared" si="1"/>
        <v>5692490</v>
      </c>
      <c r="AB9" s="209"/>
      <c r="AC9" s="209"/>
      <c r="AD9" s="209"/>
      <c r="AE9" s="209"/>
      <c r="AF9" s="209"/>
      <c r="AH9" s="209"/>
      <c r="AI9" s="209"/>
      <c r="AJ9" s="209"/>
      <c r="AK9" s="209"/>
      <c r="AL9" s="209"/>
    </row>
    <row r="10" spans="1:38" s="11" customFormat="1" ht="15.75">
      <c r="A10" s="1">
        <v>7</v>
      </c>
      <c r="B10" s="257" t="s">
        <v>382</v>
      </c>
      <c r="C10" s="255">
        <f>Bevételek!C249</f>
        <v>0</v>
      </c>
      <c r="D10" s="255">
        <f>Bevételek!D249</f>
        <v>0</v>
      </c>
      <c r="E10" s="255">
        <f>Bevételek!E249</f>
        <v>0</v>
      </c>
      <c r="F10" s="255">
        <f>Bevételek!C250</f>
        <v>100000</v>
      </c>
      <c r="G10" s="255">
        <f>Bevételek!D250</f>
        <v>100000</v>
      </c>
      <c r="H10" s="255">
        <f>Bevételek!E250</f>
        <v>100000</v>
      </c>
      <c r="I10" s="255">
        <f>Bevételek!C251</f>
        <v>0</v>
      </c>
      <c r="J10" s="255">
        <f>Bevételek!D251</f>
        <v>0</v>
      </c>
      <c r="K10" s="255">
        <f>Bevételek!E251</f>
        <v>0</v>
      </c>
      <c r="L10" s="255">
        <f t="shared" si="0"/>
        <v>100000</v>
      </c>
      <c r="M10" s="255">
        <f t="shared" si="0"/>
        <v>100000</v>
      </c>
      <c r="N10" s="255">
        <f t="shared" si="0"/>
        <v>100000</v>
      </c>
      <c r="O10" s="94" t="s">
        <v>91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744800</v>
      </c>
      <c r="T10" s="5">
        <f>Kiadás!D62</f>
        <v>922050</v>
      </c>
      <c r="U10" s="5">
        <f>Kiadás!E62</f>
        <v>927850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744800</v>
      </c>
      <c r="Z10" s="5">
        <f t="shared" si="1"/>
        <v>922050</v>
      </c>
      <c r="AA10" s="5">
        <f t="shared" si="1"/>
        <v>927850</v>
      </c>
      <c r="AB10" s="209"/>
      <c r="AC10" s="209"/>
      <c r="AD10" s="209"/>
      <c r="AE10" s="209"/>
      <c r="AF10" s="209"/>
      <c r="AH10" s="209"/>
      <c r="AI10" s="209"/>
      <c r="AJ10" s="209"/>
      <c r="AK10" s="209"/>
      <c r="AL10" s="209"/>
    </row>
    <row r="11" spans="1:38" s="11" customFormat="1" ht="30">
      <c r="A11" s="1">
        <v>8</v>
      </c>
      <c r="B11" s="257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94" t="s">
        <v>92</v>
      </c>
      <c r="P11" s="5">
        <f>Kiadás!C124</f>
        <v>0</v>
      </c>
      <c r="Q11" s="5">
        <f>Kiadás!D124</f>
        <v>0</v>
      </c>
      <c r="R11" s="5">
        <f>Kiadás!E124</f>
        <v>0</v>
      </c>
      <c r="S11" s="5">
        <f>Kiadás!C125</f>
        <v>1109474</v>
      </c>
      <c r="T11" s="5">
        <f>Kiadás!D125</f>
        <v>932984</v>
      </c>
      <c r="U11" s="5">
        <f>Kiadás!E125</f>
        <v>932984</v>
      </c>
      <c r="V11" s="5">
        <f>Kiadás!C126</f>
        <v>0</v>
      </c>
      <c r="W11" s="5">
        <f>Kiadás!D126</f>
        <v>0</v>
      </c>
      <c r="X11" s="5">
        <f>Kiadás!E126</f>
        <v>0</v>
      </c>
      <c r="Y11" s="5">
        <f t="shared" si="1"/>
        <v>1109474</v>
      </c>
      <c r="Z11" s="5">
        <f t="shared" si="1"/>
        <v>932984</v>
      </c>
      <c r="AA11" s="5">
        <f t="shared" si="1"/>
        <v>932984</v>
      </c>
      <c r="AB11" s="209"/>
      <c r="AC11" s="209"/>
      <c r="AD11" s="209"/>
      <c r="AE11" s="209"/>
      <c r="AF11" s="209"/>
      <c r="AH11" s="209"/>
      <c r="AI11" s="209"/>
      <c r="AJ11" s="209"/>
      <c r="AK11" s="209"/>
      <c r="AL11" s="209"/>
    </row>
    <row r="12" spans="1:38" s="11" customFormat="1" ht="15.75">
      <c r="A12" s="1">
        <v>9</v>
      </c>
      <c r="B12" s="93" t="s">
        <v>94</v>
      </c>
      <c r="C12" s="13">
        <f aca="true" t="shared" si="2" ref="C12:M12">SUM(C7:C11)</f>
        <v>0</v>
      </c>
      <c r="D12" s="13">
        <f t="shared" si="2"/>
        <v>0</v>
      </c>
      <c r="E12" s="13">
        <f>SUM(E7:E11)</f>
        <v>0</v>
      </c>
      <c r="F12" s="13">
        <f t="shared" si="2"/>
        <v>12242220</v>
      </c>
      <c r="G12" s="13">
        <f t="shared" si="2"/>
        <v>15456575</v>
      </c>
      <c r="H12" s="13">
        <f>SUM(H7:H11)</f>
        <v>15628835</v>
      </c>
      <c r="I12" s="13">
        <f t="shared" si="2"/>
        <v>1455450</v>
      </c>
      <c r="J12" s="13">
        <f t="shared" si="2"/>
        <v>1455450</v>
      </c>
      <c r="K12" s="13">
        <f>SUM(K7:K11)</f>
        <v>1455450</v>
      </c>
      <c r="L12" s="13">
        <f t="shared" si="2"/>
        <v>13697670</v>
      </c>
      <c r="M12" s="13">
        <f t="shared" si="2"/>
        <v>16912025</v>
      </c>
      <c r="N12" s="13">
        <f>SUM(N7:N11)</f>
        <v>17084285</v>
      </c>
      <c r="O12" s="93" t="s">
        <v>95</v>
      </c>
      <c r="P12" s="13">
        <f aca="true" t="shared" si="3" ref="P12:Z12">SUM(P7:P11)</f>
        <v>0</v>
      </c>
      <c r="Q12" s="13">
        <f t="shared" si="3"/>
        <v>0</v>
      </c>
      <c r="R12" s="13">
        <f>SUM(R7:R11)</f>
        <v>0</v>
      </c>
      <c r="S12" s="13">
        <f t="shared" si="3"/>
        <v>12156111</v>
      </c>
      <c r="T12" s="13">
        <f t="shared" si="3"/>
        <v>15065891</v>
      </c>
      <c r="U12" s="13">
        <f>SUM(U7:U11)</f>
        <v>15238151</v>
      </c>
      <c r="V12" s="13">
        <f t="shared" si="3"/>
        <v>532785</v>
      </c>
      <c r="W12" s="13">
        <f t="shared" si="3"/>
        <v>532785</v>
      </c>
      <c r="X12" s="13">
        <f>SUM(X7:X11)</f>
        <v>532785</v>
      </c>
      <c r="Y12" s="13">
        <f t="shared" si="3"/>
        <v>12688896</v>
      </c>
      <c r="Z12" s="13">
        <f t="shared" si="3"/>
        <v>15598676</v>
      </c>
      <c r="AA12" s="13">
        <f>SUM(AA7:AA11)</f>
        <v>15770936</v>
      </c>
      <c r="AB12" s="209"/>
      <c r="AC12" s="209"/>
      <c r="AD12" s="209"/>
      <c r="AE12" s="209"/>
      <c r="AF12" s="209"/>
      <c r="AH12" s="209"/>
      <c r="AI12" s="209"/>
      <c r="AJ12" s="209"/>
      <c r="AK12" s="209"/>
      <c r="AL12" s="209"/>
    </row>
    <row r="13" spans="1:38" s="11" customFormat="1" ht="15.75">
      <c r="A13" s="1">
        <v>10</v>
      </c>
      <c r="B13" s="95" t="s">
        <v>152</v>
      </c>
      <c r="C13" s="96">
        <f aca="true" t="shared" si="4" ref="C13:N13">C12-P12</f>
        <v>0</v>
      </c>
      <c r="D13" s="96">
        <f t="shared" si="4"/>
        <v>0</v>
      </c>
      <c r="E13" s="96">
        <f t="shared" si="4"/>
        <v>0</v>
      </c>
      <c r="F13" s="96">
        <f t="shared" si="4"/>
        <v>86109</v>
      </c>
      <c r="G13" s="96">
        <f t="shared" si="4"/>
        <v>390684</v>
      </c>
      <c r="H13" s="96">
        <f t="shared" si="4"/>
        <v>390684</v>
      </c>
      <c r="I13" s="96">
        <f t="shared" si="4"/>
        <v>922665</v>
      </c>
      <c r="J13" s="96">
        <f t="shared" si="4"/>
        <v>922665</v>
      </c>
      <c r="K13" s="96">
        <f t="shared" si="4"/>
        <v>922665</v>
      </c>
      <c r="L13" s="96">
        <f t="shared" si="4"/>
        <v>1008774</v>
      </c>
      <c r="M13" s="96">
        <f t="shared" si="4"/>
        <v>1313349</v>
      </c>
      <c r="N13" s="96">
        <f t="shared" si="4"/>
        <v>1313349</v>
      </c>
      <c r="O13" s="253" t="s">
        <v>138</v>
      </c>
      <c r="P13" s="250">
        <f>Kiadás!C154</f>
        <v>0</v>
      </c>
      <c r="Q13" s="250">
        <f>Kiadás!D154</f>
        <v>0</v>
      </c>
      <c r="R13" s="250">
        <f>Kiadás!E154</f>
        <v>0</v>
      </c>
      <c r="S13" s="250">
        <f>Kiadás!C155</f>
        <v>388099</v>
      </c>
      <c r="T13" s="250">
        <f>Kiadás!D155</f>
        <v>388099</v>
      </c>
      <c r="U13" s="250">
        <f>Kiadás!E155</f>
        <v>782402</v>
      </c>
      <c r="V13" s="250">
        <f>Kiadás!C156</f>
        <v>0</v>
      </c>
      <c r="W13" s="250">
        <f>Kiadás!D156</f>
        <v>0</v>
      </c>
      <c r="X13" s="250">
        <f>Kiadás!E156</f>
        <v>0</v>
      </c>
      <c r="Y13" s="250">
        <f>P13+S13+V13</f>
        <v>388099</v>
      </c>
      <c r="Z13" s="250">
        <f>Q13+T13+W13</f>
        <v>388099</v>
      </c>
      <c r="AA13" s="250">
        <f>R13+U13+X13</f>
        <v>782402</v>
      </c>
      <c r="AB13" s="209"/>
      <c r="AC13" s="209"/>
      <c r="AD13" s="209"/>
      <c r="AE13" s="209"/>
      <c r="AF13" s="209"/>
      <c r="AH13" s="209"/>
      <c r="AI13" s="209"/>
      <c r="AJ13" s="209"/>
      <c r="AK13" s="209"/>
      <c r="AL13" s="209"/>
    </row>
    <row r="14" spans="1:38" s="11" customFormat="1" ht="15.75">
      <c r="A14" s="1">
        <v>11</v>
      </c>
      <c r="B14" s="95" t="s">
        <v>143</v>
      </c>
      <c r="C14" s="5">
        <f>Bevételek!C270</f>
        <v>0</v>
      </c>
      <c r="D14" s="5">
        <f>Bevételek!D270</f>
        <v>0</v>
      </c>
      <c r="E14" s="5">
        <f>Bevételek!E270</f>
        <v>0</v>
      </c>
      <c r="F14" s="5">
        <f>Bevételek!C271</f>
        <v>3088730</v>
      </c>
      <c r="G14" s="5">
        <f>Bevételek!D271</f>
        <v>3178571</v>
      </c>
      <c r="H14" s="5">
        <f>Bevételek!E271</f>
        <v>3178571</v>
      </c>
      <c r="I14" s="5">
        <f>Bevételek!C272</f>
        <v>0</v>
      </c>
      <c r="J14" s="5">
        <f>Bevételek!D272</f>
        <v>0</v>
      </c>
      <c r="K14" s="5">
        <f>Bevételek!E272</f>
        <v>0</v>
      </c>
      <c r="L14" s="5">
        <f aca="true" t="shared" si="5" ref="L14:N15">C14+F14+I14</f>
        <v>3088730</v>
      </c>
      <c r="M14" s="5">
        <f t="shared" si="5"/>
        <v>3178571</v>
      </c>
      <c r="N14" s="5">
        <f t="shared" si="5"/>
        <v>3178571</v>
      </c>
      <c r="O14" s="253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09"/>
      <c r="AC14" s="209"/>
      <c r="AD14" s="209"/>
      <c r="AE14" s="209"/>
      <c r="AF14" s="209"/>
      <c r="AH14" s="209"/>
      <c r="AI14" s="209"/>
      <c r="AJ14" s="209"/>
      <c r="AK14" s="209"/>
      <c r="AL14" s="209"/>
    </row>
    <row r="15" spans="1:38" s="11" customFormat="1" ht="15.75">
      <c r="A15" s="1">
        <v>12</v>
      </c>
      <c r="B15" s="95" t="s">
        <v>144</v>
      </c>
      <c r="C15" s="5">
        <f>Bevételek!C291</f>
        <v>0</v>
      </c>
      <c r="D15" s="5">
        <f>Bevételek!D291</f>
        <v>0</v>
      </c>
      <c r="E15" s="5">
        <f>Bevételek!E291</f>
        <v>0</v>
      </c>
      <c r="F15" s="5">
        <f>Bevételek!C292</f>
        <v>0</v>
      </c>
      <c r="G15" s="5">
        <f>Bevételek!D292</f>
        <v>0</v>
      </c>
      <c r="H15" s="5">
        <f>Bevételek!E292</f>
        <v>394303</v>
      </c>
      <c r="I15" s="5">
        <f>Bevételek!C293</f>
        <v>0</v>
      </c>
      <c r="J15" s="5">
        <f>Bevételek!D293</f>
        <v>0</v>
      </c>
      <c r="K15" s="5">
        <f>Bevételek!E293</f>
        <v>0</v>
      </c>
      <c r="L15" s="5">
        <f t="shared" si="5"/>
        <v>0</v>
      </c>
      <c r="M15" s="5">
        <f t="shared" si="5"/>
        <v>0</v>
      </c>
      <c r="N15" s="5">
        <f t="shared" si="5"/>
        <v>394303</v>
      </c>
      <c r="O15" s="253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09"/>
      <c r="AC15" s="209"/>
      <c r="AD15" s="209"/>
      <c r="AE15" s="209"/>
      <c r="AF15" s="209"/>
      <c r="AH15" s="209"/>
      <c r="AI15" s="209"/>
      <c r="AJ15" s="209"/>
      <c r="AK15" s="209"/>
      <c r="AL15" s="209"/>
    </row>
    <row r="16" spans="1:38" s="11" customFormat="1" ht="31.5">
      <c r="A16" s="1">
        <v>13</v>
      </c>
      <c r="B16" s="93" t="s">
        <v>10</v>
      </c>
      <c r="C16" s="14">
        <f aca="true" t="shared" si="6" ref="C16:M16">C12+C14+C15</f>
        <v>0</v>
      </c>
      <c r="D16" s="14">
        <f t="shared" si="6"/>
        <v>0</v>
      </c>
      <c r="E16" s="14">
        <f>E12+E14+E15</f>
        <v>0</v>
      </c>
      <c r="F16" s="14">
        <f t="shared" si="6"/>
        <v>15330950</v>
      </c>
      <c r="G16" s="14">
        <f t="shared" si="6"/>
        <v>18635146</v>
      </c>
      <c r="H16" s="14">
        <f>H12+H14+H15</f>
        <v>19201709</v>
      </c>
      <c r="I16" s="14">
        <f t="shared" si="6"/>
        <v>1455450</v>
      </c>
      <c r="J16" s="14">
        <f t="shared" si="6"/>
        <v>1455450</v>
      </c>
      <c r="K16" s="14">
        <f>K12+K14+K15</f>
        <v>1455450</v>
      </c>
      <c r="L16" s="14">
        <f t="shared" si="6"/>
        <v>16786400</v>
      </c>
      <c r="M16" s="14">
        <f t="shared" si="6"/>
        <v>20090596</v>
      </c>
      <c r="N16" s="14">
        <f>N12+N14+N15</f>
        <v>20657159</v>
      </c>
      <c r="O16" s="93" t="s">
        <v>11</v>
      </c>
      <c r="P16" s="14">
        <f aca="true" t="shared" si="7" ref="P16:Z16">P12+P13</f>
        <v>0</v>
      </c>
      <c r="Q16" s="14">
        <f t="shared" si="7"/>
        <v>0</v>
      </c>
      <c r="R16" s="14">
        <f>R12+R13</f>
        <v>0</v>
      </c>
      <c r="S16" s="14">
        <f t="shared" si="7"/>
        <v>12544210</v>
      </c>
      <c r="T16" s="14">
        <f t="shared" si="7"/>
        <v>15453990</v>
      </c>
      <c r="U16" s="14">
        <f>U12+U13</f>
        <v>16020553</v>
      </c>
      <c r="V16" s="14">
        <f t="shared" si="7"/>
        <v>532785</v>
      </c>
      <c r="W16" s="14">
        <f t="shared" si="7"/>
        <v>532785</v>
      </c>
      <c r="X16" s="14">
        <f>X12+X13</f>
        <v>532785</v>
      </c>
      <c r="Y16" s="14">
        <f t="shared" si="7"/>
        <v>13076995</v>
      </c>
      <c r="Z16" s="14">
        <f t="shared" si="7"/>
        <v>15986775</v>
      </c>
      <c r="AA16" s="14">
        <f>AA12+AA13</f>
        <v>16553338</v>
      </c>
      <c r="AB16" s="209"/>
      <c r="AC16" s="209"/>
      <c r="AD16" s="209"/>
      <c r="AE16" s="209"/>
      <c r="AF16" s="209"/>
      <c r="AH16" s="209"/>
      <c r="AI16" s="209"/>
      <c r="AJ16" s="209"/>
      <c r="AK16" s="209"/>
      <c r="AL16" s="209"/>
    </row>
    <row r="17" spans="1:38" s="97" customFormat="1" ht="16.5">
      <c r="A17" s="1">
        <v>14</v>
      </c>
      <c r="B17" s="252" t="s">
        <v>146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1" t="s">
        <v>125</v>
      </c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09"/>
      <c r="AC17" s="209"/>
      <c r="AD17" s="209"/>
      <c r="AE17" s="209"/>
      <c r="AF17" s="209"/>
      <c r="AG17" s="11"/>
      <c r="AH17" s="209"/>
      <c r="AI17" s="209"/>
      <c r="AJ17" s="209"/>
      <c r="AK17" s="209"/>
      <c r="AL17" s="209"/>
    </row>
    <row r="18" spans="1:38" s="11" customFormat="1" ht="47.25">
      <c r="A18" s="1">
        <v>15</v>
      </c>
      <c r="B18" s="92" t="s">
        <v>311</v>
      </c>
      <c r="C18" s="5">
        <f>Bevételek!C128</f>
        <v>0</v>
      </c>
      <c r="D18" s="5">
        <f>Bevételek!D128</f>
        <v>0</v>
      </c>
      <c r="E18" s="5">
        <f>Bevételek!E128</f>
        <v>0</v>
      </c>
      <c r="F18" s="5">
        <f>Bevételek!C129</f>
        <v>1500000</v>
      </c>
      <c r="G18" s="5">
        <f>Bevételek!D129</f>
        <v>1500000</v>
      </c>
      <c r="H18" s="5">
        <f>Bevételek!E129</f>
        <v>1500000</v>
      </c>
      <c r="I18" s="5">
        <f>Bevételek!C130</f>
        <v>0</v>
      </c>
      <c r="J18" s="5">
        <f>Bevételek!D130</f>
        <v>0</v>
      </c>
      <c r="K18" s="5">
        <f>Bevételek!E130</f>
        <v>0</v>
      </c>
      <c r="L18" s="5">
        <f aca="true" t="shared" si="8" ref="L18:N20">C18+F18+I18</f>
        <v>1500000</v>
      </c>
      <c r="M18" s="5">
        <f t="shared" si="8"/>
        <v>1500000</v>
      </c>
      <c r="N18" s="5">
        <f t="shared" si="8"/>
        <v>1500000</v>
      </c>
      <c r="O18" s="92" t="s">
        <v>120</v>
      </c>
      <c r="P18" s="5">
        <f>Kiadás!C129</f>
        <v>0</v>
      </c>
      <c r="Q18" s="5">
        <f>Kiadás!D129</f>
        <v>0</v>
      </c>
      <c r="R18" s="5">
        <f>Kiadás!E129</f>
        <v>0</v>
      </c>
      <c r="S18" s="5">
        <f>Kiadás!C130</f>
        <v>3950000</v>
      </c>
      <c r="T18" s="5">
        <f>Kiadás!D130</f>
        <v>4193984</v>
      </c>
      <c r="U18" s="5">
        <f>Kiadás!E130</f>
        <v>4193984</v>
      </c>
      <c r="V18" s="5">
        <f>Kiadás!C131</f>
        <v>0</v>
      </c>
      <c r="W18" s="5">
        <f>Kiadás!D131</f>
        <v>0</v>
      </c>
      <c r="X18" s="5">
        <f>Kiadás!E131</f>
        <v>0</v>
      </c>
      <c r="Y18" s="5">
        <f aca="true" t="shared" si="9" ref="Y18:AA20">P18+S18+V18</f>
        <v>3950000</v>
      </c>
      <c r="Z18" s="5">
        <f t="shared" si="9"/>
        <v>4193984</v>
      </c>
      <c r="AA18" s="5">
        <f t="shared" si="9"/>
        <v>4193984</v>
      </c>
      <c r="AB18" s="209"/>
      <c r="AC18" s="209"/>
      <c r="AD18" s="209"/>
      <c r="AE18" s="209"/>
      <c r="AF18" s="209"/>
      <c r="AH18" s="209"/>
      <c r="AI18" s="209"/>
      <c r="AJ18" s="209"/>
      <c r="AK18" s="209"/>
      <c r="AL18" s="209"/>
    </row>
    <row r="19" spans="1:38" s="11" customFormat="1" ht="15.75">
      <c r="A19" s="1">
        <v>16</v>
      </c>
      <c r="B19" s="92" t="s">
        <v>146</v>
      </c>
      <c r="C19" s="5">
        <f>Bevételek!C235</f>
        <v>0</v>
      </c>
      <c r="D19" s="5">
        <f>Bevételek!D235</f>
        <v>0</v>
      </c>
      <c r="E19" s="5">
        <f>Bevételek!E235</f>
        <v>0</v>
      </c>
      <c r="F19" s="5">
        <f>Bevételek!C236</f>
        <v>0</v>
      </c>
      <c r="G19" s="5">
        <f>Bevételek!D236</f>
        <v>60000</v>
      </c>
      <c r="H19" s="5">
        <f>Bevételek!E236</f>
        <v>60000</v>
      </c>
      <c r="I19" s="5">
        <f>Bevételek!C237</f>
        <v>0</v>
      </c>
      <c r="J19" s="5">
        <f>Bevételek!D237</f>
        <v>0</v>
      </c>
      <c r="K19" s="5">
        <f>Bevételek!E237</f>
        <v>0</v>
      </c>
      <c r="L19" s="5">
        <f t="shared" si="8"/>
        <v>0</v>
      </c>
      <c r="M19" s="5">
        <f t="shared" si="8"/>
        <v>60000</v>
      </c>
      <c r="N19" s="5">
        <f t="shared" si="8"/>
        <v>60000</v>
      </c>
      <c r="O19" s="92" t="s">
        <v>54</v>
      </c>
      <c r="P19" s="5">
        <f>Kiadás!C133</f>
        <v>0</v>
      </c>
      <c r="Q19" s="5">
        <f>Kiadás!D133</f>
        <v>0</v>
      </c>
      <c r="R19" s="5">
        <f>Kiadás!E133</f>
        <v>0</v>
      </c>
      <c r="S19" s="5">
        <f>Kiadás!C134</f>
        <v>1009405</v>
      </c>
      <c r="T19" s="5">
        <f>Kiadás!D134</f>
        <v>1224837</v>
      </c>
      <c r="U19" s="5">
        <f>Kiadás!E134</f>
        <v>1224837</v>
      </c>
      <c r="V19" s="5">
        <f>Kiadás!C135</f>
        <v>0</v>
      </c>
      <c r="W19" s="5">
        <f>Kiadás!D135</f>
        <v>0</v>
      </c>
      <c r="X19" s="5">
        <f>Kiadás!E135</f>
        <v>0</v>
      </c>
      <c r="Y19" s="5">
        <f t="shared" si="9"/>
        <v>1009405</v>
      </c>
      <c r="Z19" s="5">
        <f t="shared" si="9"/>
        <v>1224837</v>
      </c>
      <c r="AA19" s="5">
        <f t="shared" si="9"/>
        <v>1224837</v>
      </c>
      <c r="AB19" s="209"/>
      <c r="AC19" s="209"/>
      <c r="AD19" s="209"/>
      <c r="AE19" s="209"/>
      <c r="AF19" s="209"/>
      <c r="AH19" s="209"/>
      <c r="AI19" s="209"/>
      <c r="AJ19" s="209"/>
      <c r="AK19" s="209"/>
      <c r="AL19" s="209"/>
    </row>
    <row r="20" spans="1:38" s="11" customFormat="1" ht="31.5">
      <c r="A20" s="1">
        <v>17</v>
      </c>
      <c r="B20" s="92" t="s">
        <v>383</v>
      </c>
      <c r="C20" s="5">
        <f>Bevételek!C262</f>
        <v>0</v>
      </c>
      <c r="D20" s="5">
        <f>Bevételek!D262</f>
        <v>0</v>
      </c>
      <c r="E20" s="5">
        <f>Bevételek!E262</f>
        <v>0</v>
      </c>
      <c r="F20" s="5">
        <f>Bevételek!C263</f>
        <v>0</v>
      </c>
      <c r="G20" s="5">
        <f>Bevételek!D263</f>
        <v>20000</v>
      </c>
      <c r="H20" s="5">
        <f>Bevételek!E263</f>
        <v>20000</v>
      </c>
      <c r="I20" s="5">
        <f>Bevételek!C264</f>
        <v>0</v>
      </c>
      <c r="J20" s="5">
        <f>Bevételek!D264</f>
        <v>0</v>
      </c>
      <c r="K20" s="5">
        <f>Bevételek!E264</f>
        <v>0</v>
      </c>
      <c r="L20" s="5">
        <f t="shared" si="8"/>
        <v>0</v>
      </c>
      <c r="M20" s="5">
        <f t="shared" si="8"/>
        <v>20000</v>
      </c>
      <c r="N20" s="5">
        <f t="shared" si="8"/>
        <v>20000</v>
      </c>
      <c r="O20" s="92" t="s">
        <v>220</v>
      </c>
      <c r="P20" s="5">
        <f>Kiadás!C137</f>
        <v>0</v>
      </c>
      <c r="Q20" s="5">
        <f>Kiadás!D137</f>
        <v>0</v>
      </c>
      <c r="R20" s="5">
        <f>Kiadás!E137</f>
        <v>0</v>
      </c>
      <c r="S20" s="5">
        <f>Kiadás!C138</f>
        <v>250000</v>
      </c>
      <c r="T20" s="5">
        <f>Kiadás!D138</f>
        <v>265000</v>
      </c>
      <c r="U20" s="5">
        <f>Kiadás!E138</f>
        <v>265000</v>
      </c>
      <c r="V20" s="5">
        <f>Kiadás!C139</f>
        <v>0</v>
      </c>
      <c r="W20" s="5">
        <f>Kiadás!D139</f>
        <v>0</v>
      </c>
      <c r="X20" s="5">
        <f>Kiadás!E139</f>
        <v>0</v>
      </c>
      <c r="Y20" s="5">
        <f t="shared" si="9"/>
        <v>250000</v>
      </c>
      <c r="Z20" s="5">
        <f t="shared" si="9"/>
        <v>265000</v>
      </c>
      <c r="AA20" s="5">
        <f t="shared" si="9"/>
        <v>265000</v>
      </c>
      <c r="AB20" s="209"/>
      <c r="AC20" s="209"/>
      <c r="AD20" s="209"/>
      <c r="AE20" s="209"/>
      <c r="AF20" s="209"/>
      <c r="AH20" s="209"/>
      <c r="AI20" s="209"/>
      <c r="AJ20" s="209"/>
      <c r="AK20" s="209"/>
      <c r="AL20" s="209"/>
    </row>
    <row r="21" spans="1:38" s="11" customFormat="1" ht="15.75">
      <c r="A21" s="1">
        <v>18</v>
      </c>
      <c r="B21" s="93" t="s">
        <v>94</v>
      </c>
      <c r="C21" s="13">
        <f aca="true" t="shared" si="10" ref="C21:M21">SUM(C18:C20)</f>
        <v>0</v>
      </c>
      <c r="D21" s="13">
        <f t="shared" si="10"/>
        <v>0</v>
      </c>
      <c r="E21" s="13">
        <f>SUM(E18:E20)</f>
        <v>0</v>
      </c>
      <c r="F21" s="13">
        <f t="shared" si="10"/>
        <v>1500000</v>
      </c>
      <c r="G21" s="13">
        <f t="shared" si="10"/>
        <v>1580000</v>
      </c>
      <c r="H21" s="13">
        <f>SUM(H18:H20)</f>
        <v>1580000</v>
      </c>
      <c r="I21" s="13">
        <f t="shared" si="10"/>
        <v>0</v>
      </c>
      <c r="J21" s="13">
        <f t="shared" si="10"/>
        <v>0</v>
      </c>
      <c r="K21" s="13">
        <f>SUM(K18:K20)</f>
        <v>0</v>
      </c>
      <c r="L21" s="13">
        <f t="shared" si="10"/>
        <v>1500000</v>
      </c>
      <c r="M21" s="13">
        <f t="shared" si="10"/>
        <v>1580000</v>
      </c>
      <c r="N21" s="13">
        <f>SUM(N18:N20)</f>
        <v>1580000</v>
      </c>
      <c r="O21" s="93" t="s">
        <v>95</v>
      </c>
      <c r="P21" s="13">
        <f aca="true" t="shared" si="11" ref="P21:Z21">SUM(P18:P20)</f>
        <v>0</v>
      </c>
      <c r="Q21" s="13">
        <f t="shared" si="11"/>
        <v>0</v>
      </c>
      <c r="R21" s="13">
        <f>SUM(R18:R20)</f>
        <v>0</v>
      </c>
      <c r="S21" s="13">
        <f t="shared" si="11"/>
        <v>5209405</v>
      </c>
      <c r="T21" s="13">
        <f t="shared" si="11"/>
        <v>5683821</v>
      </c>
      <c r="U21" s="13">
        <f>SUM(U18:U20)</f>
        <v>5683821</v>
      </c>
      <c r="V21" s="13">
        <f t="shared" si="11"/>
        <v>0</v>
      </c>
      <c r="W21" s="13">
        <f t="shared" si="11"/>
        <v>0</v>
      </c>
      <c r="X21" s="13">
        <f>SUM(X18:X20)</f>
        <v>0</v>
      </c>
      <c r="Y21" s="13">
        <f t="shared" si="11"/>
        <v>5209405</v>
      </c>
      <c r="Z21" s="13">
        <f t="shared" si="11"/>
        <v>5683821</v>
      </c>
      <c r="AA21" s="13">
        <f>SUM(AA18:AA20)</f>
        <v>5683821</v>
      </c>
      <c r="AB21" s="209"/>
      <c r="AC21" s="209"/>
      <c r="AD21" s="209"/>
      <c r="AE21" s="209"/>
      <c r="AF21" s="209"/>
      <c r="AH21" s="209"/>
      <c r="AI21" s="209"/>
      <c r="AJ21" s="209"/>
      <c r="AK21" s="209"/>
      <c r="AL21" s="209"/>
    </row>
    <row r="22" spans="1:38" s="11" customFormat="1" ht="15.75">
      <c r="A22" s="1">
        <v>19</v>
      </c>
      <c r="B22" s="95" t="s">
        <v>152</v>
      </c>
      <c r="C22" s="96">
        <f aca="true" t="shared" si="12" ref="C22:N22">C21-P21</f>
        <v>0</v>
      </c>
      <c r="D22" s="96">
        <f t="shared" si="12"/>
        <v>0</v>
      </c>
      <c r="E22" s="96">
        <f t="shared" si="12"/>
        <v>0</v>
      </c>
      <c r="F22" s="96">
        <f t="shared" si="12"/>
        <v>-3709405</v>
      </c>
      <c r="G22" s="96">
        <f t="shared" si="12"/>
        <v>-4103821</v>
      </c>
      <c r="H22" s="96">
        <f t="shared" si="12"/>
        <v>-4103821</v>
      </c>
      <c r="I22" s="96">
        <f t="shared" si="12"/>
        <v>0</v>
      </c>
      <c r="J22" s="96">
        <f t="shared" si="12"/>
        <v>0</v>
      </c>
      <c r="K22" s="96">
        <f t="shared" si="12"/>
        <v>0</v>
      </c>
      <c r="L22" s="96">
        <f t="shared" si="12"/>
        <v>-3709405</v>
      </c>
      <c r="M22" s="96">
        <f t="shared" si="12"/>
        <v>-4103821</v>
      </c>
      <c r="N22" s="96">
        <f t="shared" si="12"/>
        <v>-4103821</v>
      </c>
      <c r="O22" s="253" t="s">
        <v>138</v>
      </c>
      <c r="P22" s="250">
        <f>Kiadás!C169</f>
        <v>0</v>
      </c>
      <c r="Q22" s="250">
        <f>Kiadás!D169</f>
        <v>0</v>
      </c>
      <c r="R22" s="250">
        <f>Kiadás!E169</f>
        <v>0</v>
      </c>
      <c r="S22" s="250">
        <f>Kiadás!C170</f>
        <v>0</v>
      </c>
      <c r="T22" s="250">
        <f>Kiadás!D170</f>
        <v>0</v>
      </c>
      <c r="U22" s="250">
        <f>Kiadás!E170</f>
        <v>0</v>
      </c>
      <c r="V22" s="250">
        <f>Kiadás!C171</f>
        <v>0</v>
      </c>
      <c r="W22" s="250">
        <f>Kiadás!D171</f>
        <v>0</v>
      </c>
      <c r="X22" s="250">
        <f>Kiadás!E171</f>
        <v>0</v>
      </c>
      <c r="Y22" s="250">
        <f>P22+S22+V22</f>
        <v>0</v>
      </c>
      <c r="Z22" s="250">
        <f>Q22+T22+W22</f>
        <v>0</v>
      </c>
      <c r="AA22" s="250">
        <f>R22+U22+X22</f>
        <v>0</v>
      </c>
      <c r="AB22" s="209"/>
      <c r="AC22" s="209"/>
      <c r="AD22" s="209"/>
      <c r="AE22" s="209"/>
      <c r="AF22" s="209"/>
      <c r="AH22" s="209"/>
      <c r="AI22" s="209"/>
      <c r="AJ22" s="209"/>
      <c r="AK22" s="209"/>
      <c r="AL22" s="209"/>
    </row>
    <row r="23" spans="1:38" s="11" customFormat="1" ht="15.75">
      <c r="A23" s="1">
        <v>20</v>
      </c>
      <c r="B23" s="95" t="s">
        <v>143</v>
      </c>
      <c r="C23" s="5">
        <f>Bevételek!C277</f>
        <v>0</v>
      </c>
      <c r="D23" s="5">
        <f>Bevételek!D277</f>
        <v>0</v>
      </c>
      <c r="E23" s="5">
        <f>Bevételek!E277</f>
        <v>0</v>
      </c>
      <c r="F23" s="5">
        <f>Bevételek!C278</f>
        <v>0</v>
      </c>
      <c r="G23" s="5">
        <f>Bevételek!D278</f>
        <v>0</v>
      </c>
      <c r="H23" s="5">
        <f>Bevételek!E278</f>
        <v>0</v>
      </c>
      <c r="I23" s="5">
        <f>Bevételek!C279</f>
        <v>0</v>
      </c>
      <c r="J23" s="5">
        <f>Bevételek!D279</f>
        <v>0</v>
      </c>
      <c r="K23" s="5">
        <f>Bevételek!E279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53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09"/>
      <c r="AC23" s="209"/>
      <c r="AD23" s="209"/>
      <c r="AE23" s="209"/>
      <c r="AF23" s="209"/>
      <c r="AH23" s="209"/>
      <c r="AI23" s="209"/>
      <c r="AJ23" s="209"/>
      <c r="AK23" s="209"/>
      <c r="AL23" s="209"/>
    </row>
    <row r="24" spans="1:38" s="11" customFormat="1" ht="15.75">
      <c r="A24" s="1">
        <v>21</v>
      </c>
      <c r="B24" s="95" t="s">
        <v>144</v>
      </c>
      <c r="C24" s="5">
        <f>Bevételek!C304</f>
        <v>0</v>
      </c>
      <c r="D24" s="5">
        <f>Bevételek!D304</f>
        <v>0</v>
      </c>
      <c r="E24" s="5">
        <f>Bevételek!E304</f>
        <v>0</v>
      </c>
      <c r="F24" s="5">
        <f>Bevételek!C305</f>
        <v>0</v>
      </c>
      <c r="G24" s="5">
        <f>Bevételek!D305</f>
        <v>0</v>
      </c>
      <c r="H24" s="5">
        <f>Bevételek!E305</f>
        <v>0</v>
      </c>
      <c r="I24" s="5">
        <f>Bevételek!C306</f>
        <v>0</v>
      </c>
      <c r="J24" s="5">
        <f>Bevételek!D306</f>
        <v>0</v>
      </c>
      <c r="K24" s="5">
        <f>Bevételek!E306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253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09"/>
      <c r="AC24" s="209"/>
      <c r="AD24" s="209"/>
      <c r="AE24" s="209"/>
      <c r="AF24" s="209"/>
      <c r="AH24" s="209"/>
      <c r="AI24" s="209"/>
      <c r="AJ24" s="209"/>
      <c r="AK24" s="209"/>
      <c r="AL24" s="209"/>
    </row>
    <row r="25" spans="1:38" s="11" customFormat="1" ht="31.5">
      <c r="A25" s="1">
        <v>22</v>
      </c>
      <c r="B25" s="93" t="s">
        <v>12</v>
      </c>
      <c r="C25" s="14">
        <f aca="true" t="shared" si="14" ref="C25:M25">C21+C23+C24</f>
        <v>0</v>
      </c>
      <c r="D25" s="14">
        <f t="shared" si="14"/>
        <v>0</v>
      </c>
      <c r="E25" s="14">
        <f>E21+E23+E24</f>
        <v>0</v>
      </c>
      <c r="F25" s="14">
        <f t="shared" si="14"/>
        <v>1500000</v>
      </c>
      <c r="G25" s="14">
        <f t="shared" si="14"/>
        <v>1580000</v>
      </c>
      <c r="H25" s="14">
        <f>H21+H23+H24</f>
        <v>1580000</v>
      </c>
      <c r="I25" s="14">
        <f t="shared" si="14"/>
        <v>0</v>
      </c>
      <c r="J25" s="14">
        <f t="shared" si="14"/>
        <v>0</v>
      </c>
      <c r="K25" s="14">
        <f>K21+K23+K24</f>
        <v>0</v>
      </c>
      <c r="L25" s="14">
        <f t="shared" si="14"/>
        <v>1500000</v>
      </c>
      <c r="M25" s="14">
        <f t="shared" si="14"/>
        <v>1580000</v>
      </c>
      <c r="N25" s="14">
        <f>N21+N23+N24</f>
        <v>1580000</v>
      </c>
      <c r="O25" s="93" t="s">
        <v>13</v>
      </c>
      <c r="P25" s="14">
        <f aca="true" t="shared" si="15" ref="P25:Z25">P21+P22</f>
        <v>0</v>
      </c>
      <c r="Q25" s="14">
        <f t="shared" si="15"/>
        <v>0</v>
      </c>
      <c r="R25" s="14">
        <f>R21+R22</f>
        <v>0</v>
      </c>
      <c r="S25" s="14">
        <f t="shared" si="15"/>
        <v>5209405</v>
      </c>
      <c r="T25" s="14">
        <f t="shared" si="15"/>
        <v>5683821</v>
      </c>
      <c r="U25" s="14">
        <f>U21+U22</f>
        <v>5683821</v>
      </c>
      <c r="V25" s="14">
        <f t="shared" si="15"/>
        <v>0</v>
      </c>
      <c r="W25" s="14">
        <f t="shared" si="15"/>
        <v>0</v>
      </c>
      <c r="X25" s="14">
        <f>X21+X22</f>
        <v>0</v>
      </c>
      <c r="Y25" s="14">
        <f t="shared" si="15"/>
        <v>5209405</v>
      </c>
      <c r="Z25" s="14">
        <f t="shared" si="15"/>
        <v>5683821</v>
      </c>
      <c r="AA25" s="14">
        <f>AA21+AA22</f>
        <v>5683821</v>
      </c>
      <c r="AB25" s="209"/>
      <c r="AC25" s="209"/>
      <c r="AD25" s="209"/>
      <c r="AE25" s="209"/>
      <c r="AF25" s="209"/>
      <c r="AH25" s="209"/>
      <c r="AI25" s="209"/>
      <c r="AJ25" s="209"/>
      <c r="AK25" s="209"/>
      <c r="AL25" s="209"/>
    </row>
    <row r="26" spans="1:38" s="97" customFormat="1" ht="16.5">
      <c r="A26" s="1">
        <v>23</v>
      </c>
      <c r="B26" s="251" t="s">
        <v>148</v>
      </c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 t="s">
        <v>149</v>
      </c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09"/>
      <c r="AC26" s="209"/>
      <c r="AD26" s="209"/>
      <c r="AE26" s="209"/>
      <c r="AF26" s="209"/>
      <c r="AG26" s="11"/>
      <c r="AH26" s="209"/>
      <c r="AI26" s="209"/>
      <c r="AJ26" s="209"/>
      <c r="AK26" s="209"/>
      <c r="AL26" s="209"/>
    </row>
    <row r="27" spans="1:38" s="11" customFormat="1" ht="15.75">
      <c r="A27" s="1">
        <v>24</v>
      </c>
      <c r="B27" s="92" t="s">
        <v>150</v>
      </c>
      <c r="C27" s="5">
        <f aca="true" t="shared" si="16" ref="C27:M27">C12+C21</f>
        <v>0</v>
      </c>
      <c r="D27" s="5">
        <f t="shared" si="16"/>
        <v>0</v>
      </c>
      <c r="E27" s="5">
        <f>E12+E21</f>
        <v>0</v>
      </c>
      <c r="F27" s="5">
        <f t="shared" si="16"/>
        <v>13742220</v>
      </c>
      <c r="G27" s="5">
        <f t="shared" si="16"/>
        <v>17036575</v>
      </c>
      <c r="H27" s="5">
        <f>H12+H21</f>
        <v>17208835</v>
      </c>
      <c r="I27" s="5">
        <f t="shared" si="16"/>
        <v>1455450</v>
      </c>
      <c r="J27" s="5">
        <f t="shared" si="16"/>
        <v>1455450</v>
      </c>
      <c r="K27" s="5">
        <f>K12+K21</f>
        <v>1455450</v>
      </c>
      <c r="L27" s="5">
        <f t="shared" si="16"/>
        <v>15197670</v>
      </c>
      <c r="M27" s="5">
        <f t="shared" si="16"/>
        <v>18492025</v>
      </c>
      <c r="N27" s="5">
        <f>N12+N21</f>
        <v>18664285</v>
      </c>
      <c r="O27" s="92" t="s">
        <v>151</v>
      </c>
      <c r="P27" s="5">
        <f aca="true" t="shared" si="17" ref="P27:Z27">P12+P21</f>
        <v>0</v>
      </c>
      <c r="Q27" s="5">
        <f t="shared" si="17"/>
        <v>0</v>
      </c>
      <c r="R27" s="5">
        <f>R12+R21</f>
        <v>0</v>
      </c>
      <c r="S27" s="5">
        <f t="shared" si="17"/>
        <v>17365516</v>
      </c>
      <c r="T27" s="5">
        <f t="shared" si="17"/>
        <v>20749712</v>
      </c>
      <c r="U27" s="5">
        <f>U12+U21</f>
        <v>20921972</v>
      </c>
      <c r="V27" s="5">
        <f t="shared" si="17"/>
        <v>532785</v>
      </c>
      <c r="W27" s="5">
        <f t="shared" si="17"/>
        <v>532785</v>
      </c>
      <c r="X27" s="5">
        <f>X12+X21</f>
        <v>532785</v>
      </c>
      <c r="Y27" s="5">
        <f t="shared" si="17"/>
        <v>17898301</v>
      </c>
      <c r="Z27" s="5">
        <f t="shared" si="17"/>
        <v>21282497</v>
      </c>
      <c r="AA27" s="5">
        <f>AA12+AA21</f>
        <v>21454757</v>
      </c>
      <c r="AB27" s="209"/>
      <c r="AC27" s="209"/>
      <c r="AD27" s="209"/>
      <c r="AE27" s="209"/>
      <c r="AF27" s="209"/>
      <c r="AH27" s="209"/>
      <c r="AI27" s="209"/>
      <c r="AJ27" s="209"/>
      <c r="AK27" s="209"/>
      <c r="AL27" s="209"/>
    </row>
    <row r="28" spans="1:38" s="11" customFormat="1" ht="15.75">
      <c r="A28" s="1">
        <v>25</v>
      </c>
      <c r="B28" s="95" t="s">
        <v>152</v>
      </c>
      <c r="C28" s="96">
        <f aca="true" t="shared" si="18" ref="C28:N28">C27-P27</f>
        <v>0</v>
      </c>
      <c r="D28" s="96">
        <f t="shared" si="18"/>
        <v>0</v>
      </c>
      <c r="E28" s="96">
        <f t="shared" si="18"/>
        <v>0</v>
      </c>
      <c r="F28" s="96">
        <f t="shared" si="18"/>
        <v>-3623296</v>
      </c>
      <c r="G28" s="96">
        <f t="shared" si="18"/>
        <v>-3713137</v>
      </c>
      <c r="H28" s="96">
        <f t="shared" si="18"/>
        <v>-3713137</v>
      </c>
      <c r="I28" s="96">
        <f t="shared" si="18"/>
        <v>922665</v>
      </c>
      <c r="J28" s="96">
        <f t="shared" si="18"/>
        <v>922665</v>
      </c>
      <c r="K28" s="96">
        <f t="shared" si="18"/>
        <v>922665</v>
      </c>
      <c r="L28" s="96">
        <f t="shared" si="18"/>
        <v>-2700631</v>
      </c>
      <c r="M28" s="96">
        <f t="shared" si="18"/>
        <v>-2790472</v>
      </c>
      <c r="N28" s="96">
        <f t="shared" si="18"/>
        <v>-2790472</v>
      </c>
      <c r="O28" s="253" t="s">
        <v>145</v>
      </c>
      <c r="P28" s="250">
        <f aca="true" t="shared" si="19" ref="P28:Z28">P13+P22</f>
        <v>0</v>
      </c>
      <c r="Q28" s="250">
        <f t="shared" si="19"/>
        <v>0</v>
      </c>
      <c r="R28" s="250">
        <f>R13+R22</f>
        <v>0</v>
      </c>
      <c r="S28" s="250">
        <f t="shared" si="19"/>
        <v>388099</v>
      </c>
      <c r="T28" s="250">
        <f t="shared" si="19"/>
        <v>388099</v>
      </c>
      <c r="U28" s="250">
        <f>U13+U22</f>
        <v>782402</v>
      </c>
      <c r="V28" s="250">
        <f t="shared" si="19"/>
        <v>0</v>
      </c>
      <c r="W28" s="250">
        <f t="shared" si="19"/>
        <v>0</v>
      </c>
      <c r="X28" s="250">
        <f>X13+X22</f>
        <v>0</v>
      </c>
      <c r="Y28" s="250">
        <f t="shared" si="19"/>
        <v>388099</v>
      </c>
      <c r="Z28" s="250">
        <f t="shared" si="19"/>
        <v>388099</v>
      </c>
      <c r="AA28" s="250">
        <f>AA13+AA22</f>
        <v>782402</v>
      </c>
      <c r="AB28" s="209"/>
      <c r="AC28" s="209"/>
      <c r="AD28" s="209"/>
      <c r="AE28" s="209"/>
      <c r="AF28" s="209"/>
      <c r="AH28" s="209"/>
      <c r="AI28" s="209"/>
      <c r="AJ28" s="209"/>
      <c r="AK28" s="209"/>
      <c r="AL28" s="209"/>
    </row>
    <row r="29" spans="1:38" s="11" customFormat="1" ht="15.75">
      <c r="A29" s="1">
        <v>26</v>
      </c>
      <c r="B29" s="95" t="s">
        <v>143</v>
      </c>
      <c r="C29" s="5">
        <f aca="true" t="shared" si="20" ref="C29:M29">C14+C23</f>
        <v>0</v>
      </c>
      <c r="D29" s="5">
        <f t="shared" si="20"/>
        <v>0</v>
      </c>
      <c r="E29" s="5">
        <f>E14+E23</f>
        <v>0</v>
      </c>
      <c r="F29" s="5">
        <f t="shared" si="20"/>
        <v>3088730</v>
      </c>
      <c r="G29" s="5">
        <f t="shared" si="20"/>
        <v>3178571</v>
      </c>
      <c r="H29" s="5">
        <f t="shared" si="20"/>
        <v>3178571</v>
      </c>
      <c r="I29" s="5">
        <f t="shared" si="20"/>
        <v>0</v>
      </c>
      <c r="J29" s="5">
        <f t="shared" si="20"/>
        <v>0</v>
      </c>
      <c r="K29" s="5">
        <f>K14+K23</f>
        <v>0</v>
      </c>
      <c r="L29" s="5">
        <f t="shared" si="20"/>
        <v>3088730</v>
      </c>
      <c r="M29" s="5">
        <f t="shared" si="20"/>
        <v>3178571</v>
      </c>
      <c r="N29" s="5">
        <f>N14+N23</f>
        <v>3178571</v>
      </c>
      <c r="O29" s="253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09"/>
      <c r="AC29" s="209"/>
      <c r="AD29" s="209"/>
      <c r="AE29" s="209"/>
      <c r="AF29" s="209"/>
      <c r="AH29" s="209"/>
      <c r="AI29" s="209"/>
      <c r="AJ29" s="209"/>
      <c r="AK29" s="209"/>
      <c r="AL29" s="209"/>
    </row>
    <row r="30" spans="1:38" s="11" customFormat="1" ht="15.75">
      <c r="A30" s="1">
        <v>27</v>
      </c>
      <c r="B30" s="95" t="s">
        <v>144</v>
      </c>
      <c r="C30" s="5">
        <f aca="true" t="shared" si="21" ref="C30:M30">C15+C24</f>
        <v>0</v>
      </c>
      <c r="D30" s="5">
        <f t="shared" si="21"/>
        <v>0</v>
      </c>
      <c r="E30" s="5">
        <f>E15+E24</f>
        <v>0</v>
      </c>
      <c r="F30" s="5">
        <f t="shared" si="21"/>
        <v>0</v>
      </c>
      <c r="G30" s="5">
        <f t="shared" si="21"/>
        <v>0</v>
      </c>
      <c r="H30" s="5">
        <f>H15+H24</f>
        <v>394303</v>
      </c>
      <c r="I30" s="5">
        <f t="shared" si="21"/>
        <v>0</v>
      </c>
      <c r="J30" s="5">
        <f t="shared" si="21"/>
        <v>0</v>
      </c>
      <c r="K30" s="5">
        <f>K15+K24</f>
        <v>0</v>
      </c>
      <c r="L30" s="5">
        <f t="shared" si="21"/>
        <v>0</v>
      </c>
      <c r="M30" s="5">
        <f t="shared" si="21"/>
        <v>0</v>
      </c>
      <c r="N30" s="5">
        <f>N15+N24</f>
        <v>394303</v>
      </c>
      <c r="O30" s="253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09"/>
      <c r="AC30" s="209"/>
      <c r="AD30" s="209"/>
      <c r="AE30" s="209"/>
      <c r="AF30" s="209"/>
      <c r="AH30" s="209"/>
      <c r="AI30" s="209"/>
      <c r="AJ30" s="209"/>
      <c r="AK30" s="209"/>
      <c r="AL30" s="209"/>
    </row>
    <row r="31" spans="1:38" s="11" customFormat="1" ht="15.75">
      <c r="A31" s="1">
        <v>28</v>
      </c>
      <c r="B31" s="91" t="s">
        <v>7</v>
      </c>
      <c r="C31" s="14">
        <f aca="true" t="shared" si="22" ref="C31:M31">C27+C29+C30</f>
        <v>0</v>
      </c>
      <c r="D31" s="14">
        <f t="shared" si="22"/>
        <v>0</v>
      </c>
      <c r="E31" s="14">
        <f>E27+E29+E30</f>
        <v>0</v>
      </c>
      <c r="F31" s="14">
        <f t="shared" si="22"/>
        <v>16830950</v>
      </c>
      <c r="G31" s="14">
        <f t="shared" si="22"/>
        <v>20215146</v>
      </c>
      <c r="H31" s="14">
        <f>H27+H29+H30</f>
        <v>20781709</v>
      </c>
      <c r="I31" s="14">
        <f t="shared" si="22"/>
        <v>1455450</v>
      </c>
      <c r="J31" s="14">
        <f t="shared" si="22"/>
        <v>1455450</v>
      </c>
      <c r="K31" s="14">
        <f>K27+K29+K30</f>
        <v>1455450</v>
      </c>
      <c r="L31" s="14">
        <f t="shared" si="22"/>
        <v>18286400</v>
      </c>
      <c r="M31" s="14">
        <f t="shared" si="22"/>
        <v>21670596</v>
      </c>
      <c r="N31" s="14">
        <f>N27+N29+N30</f>
        <v>22237159</v>
      </c>
      <c r="O31" s="91" t="s">
        <v>8</v>
      </c>
      <c r="P31" s="14">
        <f aca="true" t="shared" si="23" ref="P31:Z31">SUM(P27:P30)</f>
        <v>0</v>
      </c>
      <c r="Q31" s="14">
        <f t="shared" si="23"/>
        <v>0</v>
      </c>
      <c r="R31" s="14">
        <f>SUM(R27:R30)</f>
        <v>0</v>
      </c>
      <c r="S31" s="14">
        <f t="shared" si="23"/>
        <v>17753615</v>
      </c>
      <c r="T31" s="14">
        <f t="shared" si="23"/>
        <v>21137811</v>
      </c>
      <c r="U31" s="14">
        <f>SUM(U27:U30)</f>
        <v>21704374</v>
      </c>
      <c r="V31" s="14">
        <f t="shared" si="23"/>
        <v>532785</v>
      </c>
      <c r="W31" s="14">
        <f t="shared" si="23"/>
        <v>532785</v>
      </c>
      <c r="X31" s="14">
        <f>SUM(X27:X30)</f>
        <v>532785</v>
      </c>
      <c r="Y31" s="14">
        <f t="shared" si="23"/>
        <v>18286400</v>
      </c>
      <c r="Z31" s="14">
        <f t="shared" si="23"/>
        <v>21670596</v>
      </c>
      <c r="AA31" s="14">
        <f>SUM(AA27:AA30)</f>
        <v>22237159</v>
      </c>
      <c r="AB31" s="209"/>
      <c r="AC31" s="209"/>
      <c r="AD31" s="209"/>
      <c r="AE31" s="209"/>
      <c r="AF31" s="209"/>
      <c r="AH31" s="209"/>
      <c r="AI31" s="209"/>
      <c r="AJ31" s="209"/>
      <c r="AK31" s="209"/>
      <c r="AL31" s="209"/>
    </row>
    <row r="32" spans="12:27" ht="15">
      <c r="L32" s="42"/>
      <c r="M32" s="42"/>
      <c r="N32" s="42"/>
      <c r="Z32" s="210"/>
      <c r="AA32" s="210" t="s">
        <v>639</v>
      </c>
    </row>
    <row r="33" spans="12:14" ht="15">
      <c r="L33" s="42"/>
      <c r="M33" s="42"/>
      <c r="N33" s="42"/>
    </row>
  </sheetData>
  <sheetProtection/>
  <mergeCells count="69">
    <mergeCell ref="Z13:Z15"/>
    <mergeCell ref="Z22:Z24"/>
    <mergeCell ref="Y4:AA4"/>
    <mergeCell ref="W13:W15"/>
    <mergeCell ref="W22:W24"/>
    <mergeCell ref="T28:T30"/>
    <mergeCell ref="Y13:Y15"/>
    <mergeCell ref="V28:V30"/>
    <mergeCell ref="Y22:Y24"/>
    <mergeCell ref="V4:X4"/>
    <mergeCell ref="O28:O30"/>
    <mergeCell ref="P4:R4"/>
    <mergeCell ref="S4:U4"/>
    <mergeCell ref="T22:T24"/>
    <mergeCell ref="P22:P24"/>
    <mergeCell ref="R28:R30"/>
    <mergeCell ref="Q28:Q30"/>
    <mergeCell ref="T13:T15"/>
    <mergeCell ref="O4:O5"/>
    <mergeCell ref="P13:P15"/>
    <mergeCell ref="B10:B11"/>
    <mergeCell ref="C10:C11"/>
    <mergeCell ref="F10:F11"/>
    <mergeCell ref="I10:I11"/>
    <mergeCell ref="L10:L11"/>
    <mergeCell ref="H10:H11"/>
    <mergeCell ref="D10:D11"/>
    <mergeCell ref="G10:G11"/>
    <mergeCell ref="J10:J11"/>
    <mergeCell ref="E10:E11"/>
    <mergeCell ref="C4:E4"/>
    <mergeCell ref="F4:H4"/>
    <mergeCell ref="O13:O15"/>
    <mergeCell ref="V13:V15"/>
    <mergeCell ref="I4:K4"/>
    <mergeCell ref="L4:N4"/>
    <mergeCell ref="Q13:Q15"/>
    <mergeCell ref="S13:S15"/>
    <mergeCell ref="M10:M11"/>
    <mergeCell ref="A1:Z1"/>
    <mergeCell ref="Z28:Z30"/>
    <mergeCell ref="S22:S24"/>
    <mergeCell ref="P28:P30"/>
    <mergeCell ref="S28:S30"/>
    <mergeCell ref="K10:K11"/>
    <mergeCell ref="N10:N11"/>
    <mergeCell ref="R13:R15"/>
    <mergeCell ref="R22:R24"/>
    <mergeCell ref="B4:B5"/>
    <mergeCell ref="Q22:Q24"/>
    <mergeCell ref="AA28:AA30"/>
    <mergeCell ref="U13:U15"/>
    <mergeCell ref="U22:U24"/>
    <mergeCell ref="U28:U30"/>
    <mergeCell ref="X13:X15"/>
    <mergeCell ref="X22:X24"/>
    <mergeCell ref="X28:X30"/>
    <mergeCell ref="W28:W30"/>
    <mergeCell ref="Y28:Y30"/>
    <mergeCell ref="V22:V24"/>
    <mergeCell ref="B6:N6"/>
    <mergeCell ref="B17:N17"/>
    <mergeCell ref="B26:N26"/>
    <mergeCell ref="O6:AA6"/>
    <mergeCell ref="O17:AA17"/>
    <mergeCell ref="O26:AA26"/>
    <mergeCell ref="AA13:AA15"/>
    <mergeCell ref="AA22:AA24"/>
    <mergeCell ref="O22:O2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7" r:id="rId1"/>
  <headerFooter>
    <oddHeader>&amp;R&amp;"Arial,Normál"&amp;10 1. melléklet az 1/2017.(II.20.) önkormányzati rendelethez
"&amp;"Arial,Dőlt"1. melléklet a 3/2016.(III.10.) önkormányzati rendelethez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74"/>
  <sheetViews>
    <sheetView zoomScalePageLayoutView="0" workbookViewId="0" topLeftCell="A1">
      <pane xSplit="3" ySplit="6" topLeftCell="D48" activePane="bottomRight" state="frozen"/>
      <selection pane="topLeft" activeCell="C10" sqref="C10:C11"/>
      <selection pane="topRight" activeCell="C10" sqref="C10:C11"/>
      <selection pane="bottomLeft" activeCell="C10" sqref="C10:C11"/>
      <selection pane="bottomRight" activeCell="C10" sqref="C10:C11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9" width="12.7109375" style="2" customWidth="1"/>
    <col min="10" max="12" width="12.7109375" style="20" customWidth="1"/>
    <col min="13" max="16384" width="9.140625" style="2" customWidth="1"/>
  </cols>
  <sheetData>
    <row r="1" spans="1:12" ht="15.75">
      <c r="A1" s="254" t="s">
        <v>536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13"/>
    </row>
    <row r="2" spans="1:12" ht="15.75">
      <c r="A2" s="254" t="s">
        <v>487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13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56</v>
      </c>
      <c r="H4" s="1" t="s">
        <v>57</v>
      </c>
      <c r="I4" s="1" t="s">
        <v>58</v>
      </c>
      <c r="J4" s="1" t="s">
        <v>103</v>
      </c>
      <c r="K4" s="1" t="s">
        <v>104</v>
      </c>
      <c r="L4" s="1" t="s">
        <v>59</v>
      </c>
    </row>
    <row r="5" spans="1:12" s="3" customFormat="1" ht="15.75">
      <c r="A5" s="1">
        <v>1</v>
      </c>
      <c r="B5" s="256" t="s">
        <v>9</v>
      </c>
      <c r="C5" s="256" t="s">
        <v>153</v>
      </c>
      <c r="D5" s="258" t="s">
        <v>14</v>
      </c>
      <c r="E5" s="258"/>
      <c r="F5" s="258"/>
      <c r="G5" s="258" t="s">
        <v>15</v>
      </c>
      <c r="H5" s="258"/>
      <c r="I5" s="258"/>
      <c r="J5" s="258" t="s">
        <v>16</v>
      </c>
      <c r="K5" s="258"/>
      <c r="L5" s="258"/>
    </row>
    <row r="6" spans="1:12" s="3" customFormat="1" ht="31.5">
      <c r="A6" s="1">
        <v>2</v>
      </c>
      <c r="B6" s="256"/>
      <c r="C6" s="256"/>
      <c r="D6" s="40" t="s">
        <v>4</v>
      </c>
      <c r="E6" s="40" t="s">
        <v>699</v>
      </c>
      <c r="F6" s="40" t="s">
        <v>715</v>
      </c>
      <c r="G6" s="40" t="s">
        <v>4</v>
      </c>
      <c r="H6" s="40" t="s">
        <v>699</v>
      </c>
      <c r="I6" s="40" t="s">
        <v>715</v>
      </c>
      <c r="J6" s="40" t="s">
        <v>4</v>
      </c>
      <c r="K6" s="40" t="s">
        <v>699</v>
      </c>
      <c r="L6" s="40" t="s">
        <v>715</v>
      </c>
    </row>
    <row r="7" spans="1:12" s="3" customFormat="1" ht="15.75">
      <c r="A7" s="1">
        <v>3</v>
      </c>
      <c r="B7" s="106" t="s">
        <v>120</v>
      </c>
      <c r="C7" s="101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101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212</v>
      </c>
      <c r="C9" s="101"/>
      <c r="D9" s="5">
        <f>SUM(D8)</f>
        <v>0</v>
      </c>
      <c r="E9" s="5">
        <f>SUM(E8)</f>
        <v>0</v>
      </c>
      <c r="F9" s="5">
        <f>SUM(F8)</f>
        <v>0</v>
      </c>
      <c r="G9" s="117"/>
      <c r="H9" s="117"/>
      <c r="I9" s="117"/>
      <c r="J9" s="117"/>
      <c r="K9" s="117"/>
      <c r="L9" s="117"/>
    </row>
    <row r="10" spans="1:12" s="3" customFormat="1" ht="15.75">
      <c r="A10" s="1">
        <v>4</v>
      </c>
      <c r="B10" s="123" t="s">
        <v>560</v>
      </c>
      <c r="C10" s="101">
        <v>2</v>
      </c>
      <c r="D10" s="5">
        <v>2000000</v>
      </c>
      <c r="E10" s="5">
        <v>2000000</v>
      </c>
      <c r="F10" s="5">
        <v>1852804</v>
      </c>
      <c r="G10" s="5">
        <v>0</v>
      </c>
      <c r="H10" s="5">
        <v>0</v>
      </c>
      <c r="I10" s="5">
        <v>147196</v>
      </c>
      <c r="J10" s="5">
        <f aca="true" t="shared" si="0" ref="J10:L13">D10+G10</f>
        <v>2000000</v>
      </c>
      <c r="K10" s="5">
        <f t="shared" si="0"/>
        <v>2000000</v>
      </c>
      <c r="L10" s="5">
        <f t="shared" si="0"/>
        <v>2000000</v>
      </c>
    </row>
    <row r="11" spans="1:12" s="3" customFormat="1" ht="15.75" hidden="1">
      <c r="A11" s="1"/>
      <c r="B11" s="123"/>
      <c r="C11" s="101"/>
      <c r="D11" s="5"/>
      <c r="E11" s="5"/>
      <c r="F11" s="5"/>
      <c r="G11" s="5"/>
      <c r="H11" s="5"/>
      <c r="I11" s="5"/>
      <c r="J11" s="5">
        <f t="shared" si="0"/>
        <v>0</v>
      </c>
      <c r="K11" s="5">
        <f t="shared" si="0"/>
        <v>0</v>
      </c>
      <c r="L11" s="5">
        <f t="shared" si="0"/>
        <v>0</v>
      </c>
    </row>
    <row r="12" spans="1:12" s="3" customFormat="1" ht="15.75" hidden="1">
      <c r="A12" s="1"/>
      <c r="B12" s="7"/>
      <c r="C12" s="101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</row>
    <row r="13" spans="1:12" s="3" customFormat="1" ht="15.75" hidden="1">
      <c r="A13" s="1"/>
      <c r="B13" s="123"/>
      <c r="C13" s="101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</row>
    <row r="14" spans="1:12" s="3" customFormat="1" ht="31.5">
      <c r="A14" s="1">
        <v>5</v>
      </c>
      <c r="B14" s="7" t="s">
        <v>211</v>
      </c>
      <c r="C14" s="101"/>
      <c r="D14" s="5">
        <f>SUM(D10:D13)</f>
        <v>2000000</v>
      </c>
      <c r="E14" s="5">
        <f>SUM(E10:E13)</f>
        <v>2000000</v>
      </c>
      <c r="F14" s="5">
        <f>SUM(F10:F13)</f>
        <v>1852804</v>
      </c>
      <c r="G14" s="117"/>
      <c r="H14" s="117"/>
      <c r="I14" s="117"/>
      <c r="J14" s="117"/>
      <c r="K14" s="117"/>
      <c r="L14" s="117"/>
    </row>
    <row r="15" spans="1:12" s="3" customFormat="1" ht="15.75" hidden="1">
      <c r="A15" s="1"/>
      <c r="B15" s="7"/>
      <c r="C15" s="101"/>
      <c r="D15" s="5"/>
      <c r="E15" s="5"/>
      <c r="F15" s="5"/>
      <c r="G15" s="5"/>
      <c r="H15" s="5"/>
      <c r="I15" s="5"/>
      <c r="J15" s="5">
        <f>D15+G15</f>
        <v>0</v>
      </c>
      <c r="K15" s="5">
        <f>E15+H15</f>
        <v>0</v>
      </c>
      <c r="L15" s="5">
        <f>F15+I15</f>
        <v>0</v>
      </c>
    </row>
    <row r="16" spans="1:12" s="3" customFormat="1" ht="31.5" hidden="1">
      <c r="A16" s="1"/>
      <c r="B16" s="7" t="s">
        <v>210</v>
      </c>
      <c r="C16" s="101"/>
      <c r="D16" s="5">
        <f>SUM(D15)</f>
        <v>0</v>
      </c>
      <c r="E16" s="5">
        <f>SUM(E15)</f>
        <v>0</v>
      </c>
      <c r="F16" s="5">
        <f>SUM(F15)</f>
        <v>0</v>
      </c>
      <c r="G16" s="117"/>
      <c r="H16" s="117"/>
      <c r="I16" s="117"/>
      <c r="J16" s="117"/>
      <c r="K16" s="117"/>
      <c r="L16" s="117"/>
    </row>
    <row r="17" spans="1:12" s="3" customFormat="1" ht="15.75">
      <c r="A17" s="1">
        <v>6</v>
      </c>
      <c r="B17" s="123" t="s">
        <v>537</v>
      </c>
      <c r="C17" s="101">
        <v>2</v>
      </c>
      <c r="D17" s="5">
        <v>118110</v>
      </c>
      <c r="E17" s="5">
        <v>118110</v>
      </c>
      <c r="F17" s="5">
        <v>118110</v>
      </c>
      <c r="G17" s="5">
        <v>31890</v>
      </c>
      <c r="H17" s="5">
        <v>31890</v>
      </c>
      <c r="I17" s="5">
        <v>31890</v>
      </c>
      <c r="J17" s="5">
        <f aca="true" t="shared" si="1" ref="J17:J26">D17+G17</f>
        <v>150000</v>
      </c>
      <c r="K17" s="5">
        <f aca="true" t="shared" si="2" ref="K17:K26">E17+H17</f>
        <v>150000</v>
      </c>
      <c r="L17" s="5">
        <f aca="true" t="shared" si="3" ref="L17:L26">F17+I17</f>
        <v>150000</v>
      </c>
    </row>
    <row r="18" spans="1:12" s="3" customFormat="1" ht="15.75">
      <c r="A18" s="1">
        <v>7</v>
      </c>
      <c r="B18" s="123" t="s">
        <v>538</v>
      </c>
      <c r="C18" s="101">
        <v>2</v>
      </c>
      <c r="D18" s="5">
        <v>157480</v>
      </c>
      <c r="E18" s="5">
        <v>157480</v>
      </c>
      <c r="F18" s="5">
        <v>174803</v>
      </c>
      <c r="G18" s="5">
        <v>42520</v>
      </c>
      <c r="H18" s="5">
        <v>42520</v>
      </c>
      <c r="I18" s="5">
        <v>47197</v>
      </c>
      <c r="J18" s="5">
        <f t="shared" si="1"/>
        <v>200000</v>
      </c>
      <c r="K18" s="5">
        <f t="shared" si="2"/>
        <v>200000</v>
      </c>
      <c r="L18" s="5">
        <f t="shared" si="3"/>
        <v>222000</v>
      </c>
    </row>
    <row r="19" spans="1:12" s="3" customFormat="1" ht="15.75">
      <c r="A19" s="1">
        <v>8</v>
      </c>
      <c r="B19" s="123" t="s">
        <v>539</v>
      </c>
      <c r="C19" s="101">
        <v>2</v>
      </c>
      <c r="D19" s="5">
        <v>39370</v>
      </c>
      <c r="E19" s="5">
        <v>39370</v>
      </c>
      <c r="F19" s="5">
        <v>39370</v>
      </c>
      <c r="G19" s="5">
        <v>10630</v>
      </c>
      <c r="H19" s="5">
        <v>10630</v>
      </c>
      <c r="I19" s="5">
        <v>10630</v>
      </c>
      <c r="J19" s="5">
        <f t="shared" si="1"/>
        <v>50000</v>
      </c>
      <c r="K19" s="5">
        <f t="shared" si="2"/>
        <v>50000</v>
      </c>
      <c r="L19" s="5">
        <f t="shared" si="3"/>
        <v>50000</v>
      </c>
    </row>
    <row r="20" spans="1:12" s="3" customFormat="1" ht="15.75">
      <c r="A20" s="1">
        <v>9</v>
      </c>
      <c r="B20" s="7" t="s">
        <v>563</v>
      </c>
      <c r="C20" s="101">
        <v>2</v>
      </c>
      <c r="D20" s="5">
        <v>236220</v>
      </c>
      <c r="E20" s="5">
        <v>43021</v>
      </c>
      <c r="F20" s="5">
        <v>6092</v>
      </c>
      <c r="G20" s="5">
        <v>63780</v>
      </c>
      <c r="H20" s="5">
        <v>11617</v>
      </c>
      <c r="I20" s="5">
        <v>1646</v>
      </c>
      <c r="J20" s="5">
        <f t="shared" si="1"/>
        <v>300000</v>
      </c>
      <c r="K20" s="5">
        <f t="shared" si="2"/>
        <v>54638</v>
      </c>
      <c r="L20" s="5">
        <f t="shared" si="3"/>
        <v>7738</v>
      </c>
    </row>
    <row r="21" spans="1:12" s="3" customFormat="1" ht="15.75">
      <c r="A21" s="1" t="s">
        <v>695</v>
      </c>
      <c r="B21" s="7" t="s">
        <v>680</v>
      </c>
      <c r="C21" s="101">
        <v>2</v>
      </c>
      <c r="D21" s="5">
        <v>0</v>
      </c>
      <c r="E21" s="5">
        <v>23622</v>
      </c>
      <c r="F21" s="5">
        <v>23622</v>
      </c>
      <c r="G21" s="5">
        <v>0</v>
      </c>
      <c r="H21" s="5">
        <v>6378</v>
      </c>
      <c r="I21" s="5">
        <v>6378</v>
      </c>
      <c r="J21" s="5">
        <f t="shared" si="1"/>
        <v>0</v>
      </c>
      <c r="K21" s="5">
        <f t="shared" si="2"/>
        <v>30000</v>
      </c>
      <c r="L21" s="5">
        <f t="shared" si="3"/>
        <v>30000</v>
      </c>
    </row>
    <row r="22" spans="1:12" s="3" customFormat="1" ht="15.75">
      <c r="A22" s="1" t="s">
        <v>696</v>
      </c>
      <c r="B22" s="7" t="s">
        <v>687</v>
      </c>
      <c r="C22" s="101">
        <v>2</v>
      </c>
      <c r="D22" s="5">
        <v>0</v>
      </c>
      <c r="E22" s="5">
        <v>31496</v>
      </c>
      <c r="F22" s="5">
        <v>31496</v>
      </c>
      <c r="G22" s="5">
        <v>0</v>
      </c>
      <c r="H22" s="5">
        <v>8504</v>
      </c>
      <c r="I22" s="5">
        <v>8504</v>
      </c>
      <c r="J22" s="5">
        <f t="shared" si="1"/>
        <v>0</v>
      </c>
      <c r="K22" s="5">
        <f t="shared" si="2"/>
        <v>40000</v>
      </c>
      <c r="L22" s="5">
        <f t="shared" si="3"/>
        <v>40000</v>
      </c>
    </row>
    <row r="23" spans="1:12" s="3" customFormat="1" ht="15.75">
      <c r="A23" s="1" t="s">
        <v>697</v>
      </c>
      <c r="B23" s="7" t="s">
        <v>688</v>
      </c>
      <c r="C23" s="101">
        <v>2</v>
      </c>
      <c r="D23" s="5">
        <v>0</v>
      </c>
      <c r="E23" s="5">
        <v>82677</v>
      </c>
      <c r="F23" s="5">
        <v>102283</v>
      </c>
      <c r="G23" s="5">
        <v>0</v>
      </c>
      <c r="H23" s="5">
        <v>22323</v>
      </c>
      <c r="I23" s="5">
        <v>27617</v>
      </c>
      <c r="J23" s="5">
        <f t="shared" si="1"/>
        <v>0</v>
      </c>
      <c r="K23" s="5">
        <f t="shared" si="2"/>
        <v>105000</v>
      </c>
      <c r="L23" s="5">
        <f t="shared" si="3"/>
        <v>129900</v>
      </c>
    </row>
    <row r="24" spans="1:12" s="3" customFormat="1" ht="15.75">
      <c r="A24" s="1">
        <v>10</v>
      </c>
      <c r="B24" s="7" t="s">
        <v>561</v>
      </c>
      <c r="C24" s="101">
        <v>2</v>
      </c>
      <c r="D24" s="5">
        <v>118110</v>
      </c>
      <c r="E24" s="5">
        <v>118110</v>
      </c>
      <c r="F24" s="5">
        <v>118110</v>
      </c>
      <c r="G24" s="5">
        <v>31890</v>
      </c>
      <c r="H24" s="5">
        <v>31890</v>
      </c>
      <c r="I24" s="5">
        <v>31890</v>
      </c>
      <c r="J24" s="5">
        <f t="shared" si="1"/>
        <v>150000</v>
      </c>
      <c r="K24" s="5">
        <f t="shared" si="2"/>
        <v>150000</v>
      </c>
      <c r="L24" s="5">
        <f t="shared" si="3"/>
        <v>150000</v>
      </c>
    </row>
    <row r="25" spans="1:12" s="3" customFormat="1" ht="31.5">
      <c r="A25" s="1">
        <v>11</v>
      </c>
      <c r="B25" s="123" t="s">
        <v>562</v>
      </c>
      <c r="C25" s="101">
        <v>2</v>
      </c>
      <c r="D25" s="5">
        <v>866142</v>
      </c>
      <c r="E25" s="5">
        <v>1113659</v>
      </c>
      <c r="F25" s="5">
        <v>1261275</v>
      </c>
      <c r="G25" s="5">
        <v>233858</v>
      </c>
      <c r="H25" s="5">
        <v>300687</v>
      </c>
      <c r="I25" s="5">
        <v>153071</v>
      </c>
      <c r="J25" s="5">
        <f t="shared" si="1"/>
        <v>1100000</v>
      </c>
      <c r="K25" s="5">
        <f t="shared" si="2"/>
        <v>1414346</v>
      </c>
      <c r="L25" s="5">
        <f t="shared" si="3"/>
        <v>1414346</v>
      </c>
    </row>
    <row r="26" spans="1:12" s="3" customFormat="1" ht="15.75" hidden="1">
      <c r="A26" s="1"/>
      <c r="B26" s="123"/>
      <c r="C26" s="101"/>
      <c r="D26" s="5"/>
      <c r="E26" s="5"/>
      <c r="F26" s="5"/>
      <c r="G26" s="5"/>
      <c r="H26" s="5"/>
      <c r="I26" s="5"/>
      <c r="J26" s="5">
        <f t="shared" si="1"/>
        <v>0</v>
      </c>
      <c r="K26" s="5">
        <f t="shared" si="2"/>
        <v>0</v>
      </c>
      <c r="L26" s="5">
        <f t="shared" si="3"/>
        <v>0</v>
      </c>
    </row>
    <row r="27" spans="1:12" s="3" customFormat="1" ht="47.25">
      <c r="A27" s="1">
        <v>12</v>
      </c>
      <c r="B27" s="7" t="s">
        <v>213</v>
      </c>
      <c r="C27" s="101"/>
      <c r="D27" s="5">
        <f>SUM(D17:D26)</f>
        <v>1535432</v>
      </c>
      <c r="E27" s="5">
        <f>SUM(E17:E26)</f>
        <v>1727545</v>
      </c>
      <c r="F27" s="5">
        <f>SUM(F17:F26)</f>
        <v>1875161</v>
      </c>
      <c r="G27" s="117"/>
      <c r="H27" s="117"/>
      <c r="I27" s="117"/>
      <c r="J27" s="117"/>
      <c r="K27" s="117"/>
      <c r="L27" s="117"/>
    </row>
    <row r="28" spans="1:12" s="3" customFormat="1" ht="15.75" hidden="1">
      <c r="A28" s="1"/>
      <c r="B28" s="7" t="s">
        <v>214</v>
      </c>
      <c r="C28" s="101"/>
      <c r="D28" s="5"/>
      <c r="E28" s="5"/>
      <c r="F28" s="5"/>
      <c r="G28" s="117"/>
      <c r="H28" s="117"/>
      <c r="I28" s="117"/>
      <c r="J28" s="117"/>
      <c r="K28" s="117"/>
      <c r="L28" s="117"/>
    </row>
    <row r="29" spans="1:12" s="3" customFormat="1" ht="31.5" hidden="1">
      <c r="A29" s="1"/>
      <c r="B29" s="7" t="s">
        <v>215</v>
      </c>
      <c r="C29" s="101"/>
      <c r="D29" s="5"/>
      <c r="E29" s="5"/>
      <c r="F29" s="5"/>
      <c r="G29" s="117"/>
      <c r="H29" s="117"/>
      <c r="I29" s="117"/>
      <c r="J29" s="117"/>
      <c r="K29" s="117"/>
      <c r="L29" s="117"/>
    </row>
    <row r="30" spans="1:12" s="3" customFormat="1" ht="47.25">
      <c r="A30" s="1">
        <v>13</v>
      </c>
      <c r="B30" s="7" t="s">
        <v>234</v>
      </c>
      <c r="C30" s="101"/>
      <c r="D30" s="117"/>
      <c r="E30" s="117"/>
      <c r="F30" s="117"/>
      <c r="G30" s="5">
        <f>SUM(G7:G29)</f>
        <v>414568</v>
      </c>
      <c r="H30" s="5">
        <f>SUM(H7:H29)</f>
        <v>466439</v>
      </c>
      <c r="I30" s="5">
        <f>SUM(I7:I29)</f>
        <v>466019</v>
      </c>
      <c r="J30" s="117"/>
      <c r="K30" s="117"/>
      <c r="L30" s="117"/>
    </row>
    <row r="31" spans="1:12" s="3" customFormat="1" ht="15.75">
      <c r="A31" s="1">
        <v>14</v>
      </c>
      <c r="B31" s="9" t="s">
        <v>120</v>
      </c>
      <c r="C31" s="101"/>
      <c r="D31" s="14">
        <f aca="true" t="shared" si="4" ref="D31:I31">SUM(D32:D34)</f>
        <v>3535432</v>
      </c>
      <c r="E31" s="14">
        <f t="shared" si="4"/>
        <v>3727545</v>
      </c>
      <c r="F31" s="14">
        <f t="shared" si="4"/>
        <v>3727965</v>
      </c>
      <c r="G31" s="14">
        <f t="shared" si="4"/>
        <v>414568</v>
      </c>
      <c r="H31" s="14">
        <f t="shared" si="4"/>
        <v>466439</v>
      </c>
      <c r="I31" s="14">
        <f t="shared" si="4"/>
        <v>466019</v>
      </c>
      <c r="J31" s="14">
        <f aca="true" t="shared" si="5" ref="J31:L34">D31+G31</f>
        <v>3950000</v>
      </c>
      <c r="K31" s="14">
        <f t="shared" si="5"/>
        <v>4193984</v>
      </c>
      <c r="L31" s="14">
        <f t="shared" si="5"/>
        <v>4193984</v>
      </c>
    </row>
    <row r="32" spans="1:12" s="3" customFormat="1" ht="31.5">
      <c r="A32" s="1">
        <v>15</v>
      </c>
      <c r="B32" s="89" t="s">
        <v>407</v>
      </c>
      <c r="C32" s="101">
        <v>1</v>
      </c>
      <c r="D32" s="5">
        <f aca="true" t="shared" si="6" ref="D32:I32">SUMIF($C$7:$C$31,"1",D$7:D$31)</f>
        <v>0</v>
      </c>
      <c r="E32" s="5">
        <f t="shared" si="6"/>
        <v>0</v>
      </c>
      <c r="F32" s="5">
        <f t="shared" si="6"/>
        <v>0</v>
      </c>
      <c r="G32" s="5">
        <f t="shared" si="6"/>
        <v>0</v>
      </c>
      <c r="H32" s="5">
        <f t="shared" si="6"/>
        <v>0</v>
      </c>
      <c r="I32" s="5">
        <f t="shared" si="6"/>
        <v>0</v>
      </c>
      <c r="J32" s="5">
        <f t="shared" si="5"/>
        <v>0</v>
      </c>
      <c r="K32" s="5">
        <f t="shared" si="5"/>
        <v>0</v>
      </c>
      <c r="L32" s="5">
        <f t="shared" si="5"/>
        <v>0</v>
      </c>
    </row>
    <row r="33" spans="1:12" s="3" customFormat="1" ht="15.75">
      <c r="A33" s="1">
        <v>16</v>
      </c>
      <c r="B33" s="89" t="s">
        <v>245</v>
      </c>
      <c r="C33" s="101">
        <v>2</v>
      </c>
      <c r="D33" s="5">
        <f aca="true" t="shared" si="7" ref="D33:I33">SUMIF($C$7:$C$31,"2",D$7:D$31)</f>
        <v>3535432</v>
      </c>
      <c r="E33" s="5">
        <f t="shared" si="7"/>
        <v>3727545</v>
      </c>
      <c r="F33" s="5">
        <f t="shared" si="7"/>
        <v>3727965</v>
      </c>
      <c r="G33" s="5">
        <f t="shared" si="7"/>
        <v>414568</v>
      </c>
      <c r="H33" s="5">
        <f t="shared" si="7"/>
        <v>466439</v>
      </c>
      <c r="I33" s="5">
        <f t="shared" si="7"/>
        <v>466019</v>
      </c>
      <c r="J33" s="5">
        <f t="shared" si="5"/>
        <v>3950000</v>
      </c>
      <c r="K33" s="5">
        <f t="shared" si="5"/>
        <v>4193984</v>
      </c>
      <c r="L33" s="5">
        <f t="shared" si="5"/>
        <v>4193984</v>
      </c>
    </row>
    <row r="34" spans="1:12" s="3" customFormat="1" ht="15.75">
      <c r="A34" s="1">
        <v>17</v>
      </c>
      <c r="B34" s="89" t="s">
        <v>137</v>
      </c>
      <c r="C34" s="101">
        <v>3</v>
      </c>
      <c r="D34" s="5">
        <f aca="true" t="shared" si="8" ref="D34:I34">SUMIF($C$7:$C$31,"3",D$7:D$31)</f>
        <v>0</v>
      </c>
      <c r="E34" s="5">
        <f t="shared" si="8"/>
        <v>0</v>
      </c>
      <c r="F34" s="5">
        <f t="shared" si="8"/>
        <v>0</v>
      </c>
      <c r="G34" s="5">
        <f t="shared" si="8"/>
        <v>0</v>
      </c>
      <c r="H34" s="5">
        <f t="shared" si="8"/>
        <v>0</v>
      </c>
      <c r="I34" s="5">
        <f t="shared" si="8"/>
        <v>0</v>
      </c>
      <c r="J34" s="5">
        <f t="shared" si="5"/>
        <v>0</v>
      </c>
      <c r="K34" s="5">
        <f t="shared" si="5"/>
        <v>0</v>
      </c>
      <c r="L34" s="5">
        <f t="shared" si="5"/>
        <v>0</v>
      </c>
    </row>
    <row r="35" spans="1:12" s="3" customFormat="1" ht="15.75">
      <c r="A35" s="1">
        <v>18</v>
      </c>
      <c r="B35" s="106" t="s">
        <v>54</v>
      </c>
      <c r="C35" s="101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3" customFormat="1" ht="15.75">
      <c r="A36" s="1">
        <v>19</v>
      </c>
      <c r="B36" s="123" t="s">
        <v>506</v>
      </c>
      <c r="C36" s="101">
        <v>2</v>
      </c>
      <c r="D36" s="5">
        <v>294807</v>
      </c>
      <c r="E36" s="5">
        <v>294807</v>
      </c>
      <c r="F36" s="5">
        <v>294807</v>
      </c>
      <c r="G36" s="5">
        <v>79598</v>
      </c>
      <c r="H36" s="5">
        <v>79598</v>
      </c>
      <c r="I36" s="5">
        <v>79598</v>
      </c>
      <c r="J36" s="5">
        <f aca="true" t="shared" si="9" ref="J36:L42">D36+G36</f>
        <v>374405</v>
      </c>
      <c r="K36" s="5">
        <f t="shared" si="9"/>
        <v>374405</v>
      </c>
      <c r="L36" s="5">
        <f t="shared" si="9"/>
        <v>374405</v>
      </c>
    </row>
    <row r="37" spans="1:12" s="3" customFormat="1" ht="31.5">
      <c r="A37" s="1">
        <v>20</v>
      </c>
      <c r="B37" s="123" t="s">
        <v>540</v>
      </c>
      <c r="C37" s="101">
        <v>2</v>
      </c>
      <c r="D37" s="5">
        <v>500000</v>
      </c>
      <c r="E37" s="5">
        <v>669632</v>
      </c>
      <c r="F37" s="5">
        <v>688893</v>
      </c>
      <c r="G37" s="5">
        <v>135000</v>
      </c>
      <c r="H37" s="5">
        <v>180800</v>
      </c>
      <c r="I37" s="5">
        <v>161539</v>
      </c>
      <c r="J37" s="5">
        <f t="shared" si="9"/>
        <v>635000</v>
      </c>
      <c r="K37" s="5">
        <f t="shared" si="9"/>
        <v>850432</v>
      </c>
      <c r="L37" s="5">
        <f t="shared" si="9"/>
        <v>850432</v>
      </c>
    </row>
    <row r="38" spans="1:12" s="3" customFormat="1" ht="15.75" hidden="1">
      <c r="A38" s="1"/>
      <c r="B38" s="123"/>
      <c r="C38" s="101"/>
      <c r="D38" s="5"/>
      <c r="E38" s="5"/>
      <c r="F38" s="5"/>
      <c r="G38" s="5"/>
      <c r="H38" s="5"/>
      <c r="I38" s="5"/>
      <c r="J38" s="5">
        <f t="shared" si="9"/>
        <v>0</v>
      </c>
      <c r="K38" s="5">
        <f t="shared" si="9"/>
        <v>0</v>
      </c>
      <c r="L38" s="5">
        <f t="shared" si="9"/>
        <v>0</v>
      </c>
    </row>
    <row r="39" spans="1:12" s="3" customFormat="1" ht="15.75" hidden="1">
      <c r="A39" s="1"/>
      <c r="B39" s="123"/>
      <c r="C39" s="101"/>
      <c r="D39" s="5"/>
      <c r="E39" s="5"/>
      <c r="F39" s="5"/>
      <c r="G39" s="5"/>
      <c r="H39" s="5"/>
      <c r="I39" s="5"/>
      <c r="J39" s="5">
        <f t="shared" si="9"/>
        <v>0</v>
      </c>
      <c r="K39" s="5">
        <f t="shared" si="9"/>
        <v>0</v>
      </c>
      <c r="L39" s="5">
        <f t="shared" si="9"/>
        <v>0</v>
      </c>
    </row>
    <row r="40" spans="1:12" s="3" customFormat="1" ht="15.75" hidden="1">
      <c r="A40" s="1"/>
      <c r="B40" s="123" t="s">
        <v>520</v>
      </c>
      <c r="C40" s="101"/>
      <c r="D40" s="5"/>
      <c r="E40" s="5"/>
      <c r="F40" s="5"/>
      <c r="G40" s="5"/>
      <c r="H40" s="5"/>
      <c r="I40" s="5"/>
      <c r="J40" s="5">
        <f t="shared" si="9"/>
        <v>0</v>
      </c>
      <c r="K40" s="5">
        <f t="shared" si="9"/>
        <v>0</v>
      </c>
      <c r="L40" s="5">
        <f t="shared" si="9"/>
        <v>0</v>
      </c>
    </row>
    <row r="41" spans="1:12" s="3" customFormat="1" ht="15.75" hidden="1">
      <c r="A41" s="1"/>
      <c r="B41" s="123" t="s">
        <v>520</v>
      </c>
      <c r="C41" s="101"/>
      <c r="D41" s="5"/>
      <c r="E41" s="5"/>
      <c r="F41" s="5"/>
      <c r="G41" s="5"/>
      <c r="H41" s="5"/>
      <c r="I41" s="5"/>
      <c r="J41" s="5">
        <f t="shared" si="9"/>
        <v>0</v>
      </c>
      <c r="K41" s="5">
        <f t="shared" si="9"/>
        <v>0</v>
      </c>
      <c r="L41" s="5">
        <f t="shared" si="9"/>
        <v>0</v>
      </c>
    </row>
    <row r="42" spans="1:12" s="3" customFormat="1" ht="15.75" hidden="1">
      <c r="A42" s="1"/>
      <c r="B42" s="123"/>
      <c r="C42" s="101"/>
      <c r="D42" s="5"/>
      <c r="E42" s="5"/>
      <c r="F42" s="5"/>
      <c r="G42" s="5"/>
      <c r="H42" s="5"/>
      <c r="I42" s="5"/>
      <c r="J42" s="5">
        <f t="shared" si="9"/>
        <v>0</v>
      </c>
      <c r="K42" s="5">
        <f t="shared" si="9"/>
        <v>0</v>
      </c>
      <c r="L42" s="5">
        <f t="shared" si="9"/>
        <v>0</v>
      </c>
    </row>
    <row r="43" spans="1:12" s="3" customFormat="1" ht="15.75">
      <c r="A43" s="1">
        <v>21</v>
      </c>
      <c r="B43" s="7" t="s">
        <v>216</v>
      </c>
      <c r="C43" s="101"/>
      <c r="D43" s="5">
        <f>SUM(D36:D42)</f>
        <v>794807</v>
      </c>
      <c r="E43" s="5">
        <f>SUM(E36:E42)</f>
        <v>964439</v>
      </c>
      <c r="F43" s="5">
        <f>SUM(F36:F42)</f>
        <v>983700</v>
      </c>
      <c r="G43" s="117"/>
      <c r="H43" s="117"/>
      <c r="I43" s="117"/>
      <c r="J43" s="117"/>
      <c r="K43" s="117"/>
      <c r="L43" s="117"/>
    </row>
    <row r="44" spans="1:12" s="3" customFormat="1" ht="31.5" hidden="1">
      <c r="A44" s="1"/>
      <c r="B44" s="7" t="s">
        <v>217</v>
      </c>
      <c r="C44" s="101"/>
      <c r="D44" s="5"/>
      <c r="E44" s="5"/>
      <c r="F44" s="5"/>
      <c r="G44" s="117"/>
      <c r="H44" s="117"/>
      <c r="I44" s="117"/>
      <c r="J44" s="117"/>
      <c r="K44" s="117"/>
      <c r="L44" s="117"/>
    </row>
    <row r="45" spans="1:12" s="3" customFormat="1" ht="15.75" hidden="1">
      <c r="A45" s="1"/>
      <c r="B45" s="7"/>
      <c r="C45" s="101"/>
      <c r="D45" s="5"/>
      <c r="E45" s="5"/>
      <c r="F45" s="5"/>
      <c r="G45" s="5"/>
      <c r="H45" s="5"/>
      <c r="I45" s="5"/>
      <c r="J45" s="5">
        <f aca="true" t="shared" si="10" ref="J45:L46">D45+G45</f>
        <v>0</v>
      </c>
      <c r="K45" s="5">
        <f t="shared" si="10"/>
        <v>0</v>
      </c>
      <c r="L45" s="5">
        <f t="shared" si="10"/>
        <v>0</v>
      </c>
    </row>
    <row r="46" spans="1:12" s="3" customFormat="1" ht="15.75" hidden="1">
      <c r="A46" s="1"/>
      <c r="B46" s="7"/>
      <c r="C46" s="101"/>
      <c r="D46" s="5"/>
      <c r="E46" s="5"/>
      <c r="F46" s="5"/>
      <c r="G46" s="5"/>
      <c r="H46" s="5"/>
      <c r="I46" s="5"/>
      <c r="J46" s="5">
        <f t="shared" si="10"/>
        <v>0</v>
      </c>
      <c r="K46" s="5">
        <f t="shared" si="10"/>
        <v>0</v>
      </c>
      <c r="L46" s="5">
        <f t="shared" si="10"/>
        <v>0</v>
      </c>
    </row>
    <row r="47" spans="1:12" s="3" customFormat="1" ht="31.5" hidden="1">
      <c r="A47" s="1"/>
      <c r="B47" s="7" t="s">
        <v>218</v>
      </c>
      <c r="C47" s="101"/>
      <c r="D47" s="5">
        <f>SUM(D45:D46)</f>
        <v>0</v>
      </c>
      <c r="E47" s="5">
        <f>SUM(E45:E46)</f>
        <v>0</v>
      </c>
      <c r="F47" s="5">
        <f>SUM(F45:F46)</f>
        <v>0</v>
      </c>
      <c r="G47" s="117"/>
      <c r="H47" s="117"/>
      <c r="I47" s="117"/>
      <c r="J47" s="117"/>
      <c r="K47" s="117"/>
      <c r="L47" s="117"/>
    </row>
    <row r="48" spans="1:12" s="3" customFormat="1" ht="47.25">
      <c r="A48" s="1">
        <v>22</v>
      </c>
      <c r="B48" s="7" t="s">
        <v>219</v>
      </c>
      <c r="C48" s="101"/>
      <c r="D48" s="117"/>
      <c r="E48" s="117"/>
      <c r="F48" s="117"/>
      <c r="G48" s="5">
        <f>SUM(G35:G47)</f>
        <v>214598</v>
      </c>
      <c r="H48" s="5">
        <f>SUM(H35:H47)</f>
        <v>260398</v>
      </c>
      <c r="I48" s="5">
        <f>SUM(I35:I47)</f>
        <v>241137</v>
      </c>
      <c r="J48" s="117"/>
      <c r="K48" s="117"/>
      <c r="L48" s="117"/>
    </row>
    <row r="49" spans="1:12" s="3" customFormat="1" ht="15.75">
      <c r="A49" s="1">
        <v>23</v>
      </c>
      <c r="B49" s="9" t="s">
        <v>54</v>
      </c>
      <c r="C49" s="101"/>
      <c r="D49" s="14">
        <f aca="true" t="shared" si="11" ref="D49:I49">SUM(D50:D52)</f>
        <v>794807</v>
      </c>
      <c r="E49" s="14">
        <f t="shared" si="11"/>
        <v>964439</v>
      </c>
      <c r="F49" s="14">
        <f t="shared" si="11"/>
        <v>983700</v>
      </c>
      <c r="G49" s="14">
        <f t="shared" si="11"/>
        <v>214598</v>
      </c>
      <c r="H49" s="14">
        <f t="shared" si="11"/>
        <v>260398</v>
      </c>
      <c r="I49" s="14">
        <f t="shared" si="11"/>
        <v>241137</v>
      </c>
      <c r="J49" s="14">
        <f aca="true" t="shared" si="12" ref="J49:L52">D49+G49</f>
        <v>1009405</v>
      </c>
      <c r="K49" s="14">
        <f t="shared" si="12"/>
        <v>1224837</v>
      </c>
      <c r="L49" s="14">
        <f t="shared" si="12"/>
        <v>1224837</v>
      </c>
    </row>
    <row r="50" spans="1:12" s="3" customFormat="1" ht="31.5">
      <c r="A50" s="1">
        <v>24</v>
      </c>
      <c r="B50" s="89" t="s">
        <v>407</v>
      </c>
      <c r="C50" s="101">
        <v>1</v>
      </c>
      <c r="D50" s="5">
        <f aca="true" t="shared" si="13" ref="D50:I50">SUMIF($C$35:$C$49,"1",D$35:D$49)</f>
        <v>0</v>
      </c>
      <c r="E50" s="5">
        <f t="shared" si="13"/>
        <v>0</v>
      </c>
      <c r="F50" s="5">
        <f t="shared" si="13"/>
        <v>0</v>
      </c>
      <c r="G50" s="5">
        <f t="shared" si="13"/>
        <v>0</v>
      </c>
      <c r="H50" s="5">
        <f t="shared" si="13"/>
        <v>0</v>
      </c>
      <c r="I50" s="5">
        <f t="shared" si="13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</row>
    <row r="51" spans="1:12" s="3" customFormat="1" ht="15.75">
      <c r="A51" s="1">
        <v>25</v>
      </c>
      <c r="B51" s="89" t="s">
        <v>245</v>
      </c>
      <c r="C51" s="101">
        <v>2</v>
      </c>
      <c r="D51" s="5">
        <f aca="true" t="shared" si="14" ref="D51:I51">SUMIF($C$35:$C$49,"2",D$35:D$49)</f>
        <v>794807</v>
      </c>
      <c r="E51" s="5">
        <f t="shared" si="14"/>
        <v>964439</v>
      </c>
      <c r="F51" s="5">
        <f t="shared" si="14"/>
        <v>983700</v>
      </c>
      <c r="G51" s="5">
        <f t="shared" si="14"/>
        <v>214598</v>
      </c>
      <c r="H51" s="5">
        <f t="shared" si="14"/>
        <v>260398</v>
      </c>
      <c r="I51" s="5">
        <f t="shared" si="14"/>
        <v>241137</v>
      </c>
      <c r="J51" s="5">
        <f t="shared" si="12"/>
        <v>1009405</v>
      </c>
      <c r="K51" s="5">
        <f t="shared" si="12"/>
        <v>1224837</v>
      </c>
      <c r="L51" s="5">
        <f t="shared" si="12"/>
        <v>1224837</v>
      </c>
    </row>
    <row r="52" spans="1:12" s="3" customFormat="1" ht="15.75">
      <c r="A52" s="1">
        <v>26</v>
      </c>
      <c r="B52" s="89" t="s">
        <v>137</v>
      </c>
      <c r="C52" s="101">
        <v>3</v>
      </c>
      <c r="D52" s="5">
        <f aca="true" t="shared" si="15" ref="D52:I52">SUMIF($C$35:$C$49,"3",D$35:D$49)</f>
        <v>0</v>
      </c>
      <c r="E52" s="5">
        <f t="shared" si="15"/>
        <v>0</v>
      </c>
      <c r="F52" s="5">
        <f t="shared" si="15"/>
        <v>0</v>
      </c>
      <c r="G52" s="5">
        <f t="shared" si="15"/>
        <v>0</v>
      </c>
      <c r="H52" s="5">
        <f t="shared" si="15"/>
        <v>0</v>
      </c>
      <c r="I52" s="5">
        <f t="shared" si="15"/>
        <v>0</v>
      </c>
      <c r="J52" s="5">
        <f t="shared" si="12"/>
        <v>0</v>
      </c>
      <c r="K52" s="5">
        <f t="shared" si="12"/>
        <v>0</v>
      </c>
      <c r="L52" s="5">
        <f t="shared" si="12"/>
        <v>0</v>
      </c>
    </row>
    <row r="53" spans="1:12" s="3" customFormat="1" ht="31.5">
      <c r="A53" s="1">
        <v>27</v>
      </c>
      <c r="B53" s="106" t="s">
        <v>220</v>
      </c>
      <c r="C53" s="101"/>
      <c r="D53" s="14"/>
      <c r="E53" s="14"/>
      <c r="F53" s="14"/>
      <c r="G53" s="14"/>
      <c r="H53" s="14"/>
      <c r="I53" s="14"/>
      <c r="J53" s="14"/>
      <c r="K53" s="14"/>
      <c r="L53" s="14"/>
    </row>
    <row r="54" spans="1:12" s="3" customFormat="1" ht="47.25" hidden="1">
      <c r="A54" s="1"/>
      <c r="B54" s="64" t="s">
        <v>223</v>
      </c>
      <c r="C54" s="101"/>
      <c r="D54" s="5"/>
      <c r="E54" s="5"/>
      <c r="F54" s="5"/>
      <c r="G54" s="117"/>
      <c r="H54" s="117"/>
      <c r="I54" s="117"/>
      <c r="J54" s="5">
        <f aca="true" t="shared" si="16" ref="J54:J73">D54+G54</f>
        <v>0</v>
      </c>
      <c r="K54" s="5">
        <f aca="true" t="shared" si="17" ref="K54:K73">E54+H54</f>
        <v>0</v>
      </c>
      <c r="L54" s="5">
        <f aca="true" t="shared" si="18" ref="L54:L73">F54+I54</f>
        <v>0</v>
      </c>
    </row>
    <row r="55" spans="1:12" s="3" customFormat="1" ht="15.75" hidden="1">
      <c r="A55" s="1"/>
      <c r="B55" s="64"/>
      <c r="C55" s="101"/>
      <c r="D55" s="5"/>
      <c r="E55" s="5"/>
      <c r="F55" s="5"/>
      <c r="G55" s="117"/>
      <c r="H55" s="117"/>
      <c r="I55" s="117"/>
      <c r="J55" s="5">
        <f t="shared" si="16"/>
        <v>0</v>
      </c>
      <c r="K55" s="5">
        <f t="shared" si="17"/>
        <v>0</v>
      </c>
      <c r="L55" s="5">
        <f t="shared" si="18"/>
        <v>0</v>
      </c>
    </row>
    <row r="56" spans="1:12" s="3" customFormat="1" ht="47.25" hidden="1">
      <c r="A56" s="1"/>
      <c r="B56" s="64" t="s">
        <v>222</v>
      </c>
      <c r="C56" s="101"/>
      <c r="D56" s="5"/>
      <c r="E56" s="5"/>
      <c r="F56" s="5"/>
      <c r="G56" s="117"/>
      <c r="H56" s="117"/>
      <c r="I56" s="117"/>
      <c r="J56" s="5">
        <f t="shared" si="16"/>
        <v>0</v>
      </c>
      <c r="K56" s="5">
        <f t="shared" si="17"/>
        <v>0</v>
      </c>
      <c r="L56" s="5">
        <f t="shared" si="18"/>
        <v>0</v>
      </c>
    </row>
    <row r="57" spans="1:12" s="3" customFormat="1" ht="15.75" hidden="1">
      <c r="A57" s="1"/>
      <c r="B57" s="64"/>
      <c r="C57" s="101"/>
      <c r="D57" s="5"/>
      <c r="E57" s="5"/>
      <c r="F57" s="5"/>
      <c r="G57" s="117"/>
      <c r="H57" s="117"/>
      <c r="I57" s="117"/>
      <c r="J57" s="5">
        <f t="shared" si="16"/>
        <v>0</v>
      </c>
      <c r="K57" s="5">
        <f t="shared" si="17"/>
        <v>0</v>
      </c>
      <c r="L57" s="5">
        <f t="shared" si="18"/>
        <v>0</v>
      </c>
    </row>
    <row r="58" spans="1:12" s="3" customFormat="1" ht="47.25" hidden="1">
      <c r="A58" s="1"/>
      <c r="B58" s="64" t="s">
        <v>221</v>
      </c>
      <c r="C58" s="101"/>
      <c r="D58" s="5"/>
      <c r="E58" s="5"/>
      <c r="F58" s="5"/>
      <c r="G58" s="117"/>
      <c r="H58" s="117"/>
      <c r="I58" s="117"/>
      <c r="J58" s="5">
        <f t="shared" si="16"/>
        <v>0</v>
      </c>
      <c r="K58" s="5">
        <f t="shared" si="17"/>
        <v>0</v>
      </c>
      <c r="L58" s="5">
        <f t="shared" si="18"/>
        <v>0</v>
      </c>
    </row>
    <row r="59" spans="1:12" s="3" customFormat="1" ht="31.5">
      <c r="A59" s="1">
        <v>28</v>
      </c>
      <c r="B59" s="123" t="s">
        <v>534</v>
      </c>
      <c r="C59" s="101">
        <v>2</v>
      </c>
      <c r="D59" s="5">
        <v>250000</v>
      </c>
      <c r="E59" s="5">
        <v>250000</v>
      </c>
      <c r="F59" s="5">
        <v>250000</v>
      </c>
      <c r="G59" s="117"/>
      <c r="H59" s="117"/>
      <c r="I59" s="117"/>
      <c r="J59" s="5">
        <f t="shared" si="16"/>
        <v>250000</v>
      </c>
      <c r="K59" s="5">
        <f t="shared" si="17"/>
        <v>250000</v>
      </c>
      <c r="L59" s="5">
        <f t="shared" si="18"/>
        <v>250000</v>
      </c>
    </row>
    <row r="60" spans="1:12" s="3" customFormat="1" ht="63">
      <c r="A60" s="1">
        <v>29</v>
      </c>
      <c r="B60" s="64" t="s">
        <v>390</v>
      </c>
      <c r="C60" s="101"/>
      <c r="D60" s="5">
        <f>SUM(D59)</f>
        <v>250000</v>
      </c>
      <c r="E60" s="5">
        <f>SUM(E59)</f>
        <v>250000</v>
      </c>
      <c r="F60" s="5">
        <f>SUM(F59)</f>
        <v>250000</v>
      </c>
      <c r="G60" s="117"/>
      <c r="H60" s="117"/>
      <c r="I60" s="117"/>
      <c r="J60" s="5">
        <f t="shared" si="16"/>
        <v>250000</v>
      </c>
      <c r="K60" s="5">
        <f t="shared" si="17"/>
        <v>250000</v>
      </c>
      <c r="L60" s="5">
        <f t="shared" si="18"/>
        <v>250000</v>
      </c>
    </row>
    <row r="61" spans="1:12" s="3" customFormat="1" ht="47.25" hidden="1">
      <c r="A61" s="1"/>
      <c r="B61" s="64" t="s">
        <v>224</v>
      </c>
      <c r="C61" s="101"/>
      <c r="D61" s="5"/>
      <c r="E61" s="5"/>
      <c r="F61" s="5"/>
      <c r="G61" s="117"/>
      <c r="H61" s="117"/>
      <c r="I61" s="117"/>
      <c r="J61" s="5">
        <f t="shared" si="16"/>
        <v>0</v>
      </c>
      <c r="K61" s="5">
        <f t="shared" si="17"/>
        <v>0</v>
      </c>
      <c r="L61" s="5">
        <f t="shared" si="18"/>
        <v>0</v>
      </c>
    </row>
    <row r="62" spans="1:12" s="3" customFormat="1" ht="15.75" hidden="1">
      <c r="A62" s="1"/>
      <c r="B62" s="64"/>
      <c r="C62" s="101"/>
      <c r="D62" s="5"/>
      <c r="E62" s="5"/>
      <c r="F62" s="5"/>
      <c r="G62" s="117"/>
      <c r="H62" s="117"/>
      <c r="I62" s="117"/>
      <c r="J62" s="5">
        <f t="shared" si="16"/>
        <v>0</v>
      </c>
      <c r="K62" s="5">
        <f t="shared" si="17"/>
        <v>0</v>
      </c>
      <c r="L62" s="5">
        <f t="shared" si="18"/>
        <v>0</v>
      </c>
    </row>
    <row r="63" spans="1:12" s="3" customFormat="1" ht="47.25" hidden="1">
      <c r="A63" s="1"/>
      <c r="B63" s="64" t="s">
        <v>225</v>
      </c>
      <c r="C63" s="101"/>
      <c r="D63" s="5"/>
      <c r="E63" s="5"/>
      <c r="F63" s="5"/>
      <c r="G63" s="117"/>
      <c r="H63" s="117"/>
      <c r="I63" s="117"/>
      <c r="J63" s="5">
        <f t="shared" si="16"/>
        <v>0</v>
      </c>
      <c r="K63" s="5">
        <f t="shared" si="17"/>
        <v>0</v>
      </c>
      <c r="L63" s="5">
        <f t="shared" si="18"/>
        <v>0</v>
      </c>
    </row>
    <row r="64" spans="1:12" s="3" customFormat="1" ht="15.75" hidden="1">
      <c r="A64" s="1"/>
      <c r="B64" s="64"/>
      <c r="C64" s="101"/>
      <c r="D64" s="5"/>
      <c r="E64" s="5"/>
      <c r="F64" s="5"/>
      <c r="G64" s="117"/>
      <c r="H64" s="117"/>
      <c r="I64" s="117"/>
      <c r="J64" s="5">
        <f t="shared" si="16"/>
        <v>0</v>
      </c>
      <c r="K64" s="5">
        <f t="shared" si="17"/>
        <v>0</v>
      </c>
      <c r="L64" s="5">
        <f t="shared" si="18"/>
        <v>0</v>
      </c>
    </row>
    <row r="65" spans="1:12" s="3" customFormat="1" ht="15.75" hidden="1">
      <c r="A65" s="1"/>
      <c r="B65" s="64" t="s">
        <v>226</v>
      </c>
      <c r="C65" s="101"/>
      <c r="D65" s="5"/>
      <c r="E65" s="5"/>
      <c r="F65" s="5"/>
      <c r="G65" s="117"/>
      <c r="H65" s="117"/>
      <c r="I65" s="117"/>
      <c r="J65" s="5">
        <f t="shared" si="16"/>
        <v>0</v>
      </c>
      <c r="K65" s="5">
        <f t="shared" si="17"/>
        <v>0</v>
      </c>
      <c r="L65" s="5">
        <f t="shared" si="18"/>
        <v>0</v>
      </c>
    </row>
    <row r="66" spans="1:12" s="3" customFormat="1" ht="15.75">
      <c r="A66" s="1" t="s">
        <v>635</v>
      </c>
      <c r="B66" s="64" t="s">
        <v>626</v>
      </c>
      <c r="C66" s="101">
        <v>2</v>
      </c>
      <c r="D66" s="5">
        <v>0</v>
      </c>
      <c r="E66" s="5">
        <v>5000</v>
      </c>
      <c r="F66" s="5">
        <v>5000</v>
      </c>
      <c r="G66" s="117"/>
      <c r="H66" s="117"/>
      <c r="I66" s="117"/>
      <c r="J66" s="5">
        <f t="shared" si="16"/>
        <v>0</v>
      </c>
      <c r="K66" s="5">
        <f t="shared" si="17"/>
        <v>5000</v>
      </c>
      <c r="L66" s="5">
        <f t="shared" si="18"/>
        <v>5000</v>
      </c>
    </row>
    <row r="67" spans="1:12" s="3" customFormat="1" ht="15.75">
      <c r="A67" s="1" t="s">
        <v>636</v>
      </c>
      <c r="B67" s="64" t="s">
        <v>612</v>
      </c>
      <c r="C67" s="101">
        <v>2</v>
      </c>
      <c r="D67" s="5">
        <v>0</v>
      </c>
      <c r="E67" s="5">
        <v>10000</v>
      </c>
      <c r="F67" s="5">
        <v>10000</v>
      </c>
      <c r="G67" s="117"/>
      <c r="H67" s="117"/>
      <c r="I67" s="117"/>
      <c r="J67" s="5">
        <f t="shared" si="16"/>
        <v>0</v>
      </c>
      <c r="K67" s="5">
        <f t="shared" si="17"/>
        <v>10000</v>
      </c>
      <c r="L67" s="5">
        <f t="shared" si="18"/>
        <v>10000</v>
      </c>
    </row>
    <row r="68" spans="1:12" s="3" customFormat="1" ht="63">
      <c r="A68" s="1" t="s">
        <v>637</v>
      </c>
      <c r="B68" s="64" t="s">
        <v>227</v>
      </c>
      <c r="C68" s="101"/>
      <c r="D68" s="5">
        <f>SUM(D66:D67)</f>
        <v>0</v>
      </c>
      <c r="E68" s="5">
        <f>SUM(E66:E67)</f>
        <v>15000</v>
      </c>
      <c r="F68" s="5">
        <f>SUM(F66:F67)</f>
        <v>15000</v>
      </c>
      <c r="G68" s="117"/>
      <c r="H68" s="117"/>
      <c r="I68" s="117"/>
      <c r="J68" s="5">
        <f t="shared" si="16"/>
        <v>0</v>
      </c>
      <c r="K68" s="5">
        <f t="shared" si="17"/>
        <v>15000</v>
      </c>
      <c r="L68" s="5">
        <f t="shared" si="18"/>
        <v>15000</v>
      </c>
    </row>
    <row r="69" spans="1:12" s="3" customFormat="1" ht="31.5">
      <c r="A69" s="1">
        <v>30</v>
      </c>
      <c r="B69" s="9" t="s">
        <v>55</v>
      </c>
      <c r="C69" s="101"/>
      <c r="D69" s="14">
        <f aca="true" t="shared" si="19" ref="D69:I69">SUM(D70:D72)</f>
        <v>250000</v>
      </c>
      <c r="E69" s="14">
        <f t="shared" si="19"/>
        <v>265000</v>
      </c>
      <c r="F69" s="14">
        <f t="shared" si="19"/>
        <v>265000</v>
      </c>
      <c r="G69" s="14">
        <f t="shared" si="19"/>
        <v>0</v>
      </c>
      <c r="H69" s="14">
        <f t="shared" si="19"/>
        <v>0</v>
      </c>
      <c r="I69" s="14">
        <f t="shared" si="19"/>
        <v>0</v>
      </c>
      <c r="J69" s="14">
        <f t="shared" si="16"/>
        <v>250000</v>
      </c>
      <c r="K69" s="14">
        <f t="shared" si="17"/>
        <v>265000</v>
      </c>
      <c r="L69" s="14">
        <f t="shared" si="18"/>
        <v>265000</v>
      </c>
    </row>
    <row r="70" spans="1:12" s="3" customFormat="1" ht="31.5">
      <c r="A70" s="1">
        <v>31</v>
      </c>
      <c r="B70" s="89" t="s">
        <v>407</v>
      </c>
      <c r="C70" s="101">
        <v>1</v>
      </c>
      <c r="D70" s="5">
        <f aca="true" t="shared" si="20" ref="D70:I70">SUMIF($C$53:$C$69,"1",D$53:D$69)</f>
        <v>0</v>
      </c>
      <c r="E70" s="5">
        <f t="shared" si="20"/>
        <v>0</v>
      </c>
      <c r="F70" s="5">
        <f t="shared" si="20"/>
        <v>0</v>
      </c>
      <c r="G70" s="5">
        <f t="shared" si="20"/>
        <v>0</v>
      </c>
      <c r="H70" s="5">
        <f t="shared" si="20"/>
        <v>0</v>
      </c>
      <c r="I70" s="5">
        <f t="shared" si="20"/>
        <v>0</v>
      </c>
      <c r="J70" s="5">
        <f t="shared" si="16"/>
        <v>0</v>
      </c>
      <c r="K70" s="5">
        <f t="shared" si="17"/>
        <v>0</v>
      </c>
      <c r="L70" s="5">
        <f t="shared" si="18"/>
        <v>0</v>
      </c>
    </row>
    <row r="71" spans="1:12" s="3" customFormat="1" ht="15.75">
      <c r="A71" s="1">
        <v>32</v>
      </c>
      <c r="B71" s="89" t="s">
        <v>245</v>
      </c>
      <c r="C71" s="101">
        <v>2</v>
      </c>
      <c r="D71" s="5">
        <f aca="true" t="shared" si="21" ref="D71:I71">SUMIF($C$53:$C$69,"2",D$53:D$69)</f>
        <v>250000</v>
      </c>
      <c r="E71" s="5">
        <f t="shared" si="21"/>
        <v>265000</v>
      </c>
      <c r="F71" s="5">
        <f t="shared" si="21"/>
        <v>265000</v>
      </c>
      <c r="G71" s="5">
        <f t="shared" si="21"/>
        <v>0</v>
      </c>
      <c r="H71" s="5">
        <f t="shared" si="21"/>
        <v>0</v>
      </c>
      <c r="I71" s="5">
        <f t="shared" si="21"/>
        <v>0</v>
      </c>
      <c r="J71" s="5">
        <f t="shared" si="16"/>
        <v>250000</v>
      </c>
      <c r="K71" s="5">
        <f t="shared" si="17"/>
        <v>265000</v>
      </c>
      <c r="L71" s="5">
        <f t="shared" si="18"/>
        <v>265000</v>
      </c>
    </row>
    <row r="72" spans="1:12" s="3" customFormat="1" ht="15.75">
      <c r="A72" s="1">
        <v>33</v>
      </c>
      <c r="B72" s="89" t="s">
        <v>137</v>
      </c>
      <c r="C72" s="101">
        <v>3</v>
      </c>
      <c r="D72" s="5">
        <f aca="true" t="shared" si="22" ref="D72:I72">SUMIF($C$53:$C$69,"3",D$53:D$69)</f>
        <v>0</v>
      </c>
      <c r="E72" s="5">
        <f t="shared" si="22"/>
        <v>0</v>
      </c>
      <c r="F72" s="5">
        <f t="shared" si="22"/>
        <v>0</v>
      </c>
      <c r="G72" s="5">
        <f t="shared" si="22"/>
        <v>0</v>
      </c>
      <c r="H72" s="5">
        <f t="shared" si="22"/>
        <v>0</v>
      </c>
      <c r="I72" s="5">
        <f t="shared" si="22"/>
        <v>0</v>
      </c>
      <c r="J72" s="5">
        <f t="shared" si="16"/>
        <v>0</v>
      </c>
      <c r="K72" s="5">
        <f t="shared" si="17"/>
        <v>0</v>
      </c>
      <c r="L72" s="5">
        <f t="shared" si="18"/>
        <v>0</v>
      </c>
    </row>
    <row r="73" spans="1:12" s="3" customFormat="1" ht="31.5">
      <c r="A73" s="1">
        <v>34</v>
      </c>
      <c r="B73" s="9" t="s">
        <v>180</v>
      </c>
      <c r="C73" s="101"/>
      <c r="D73" s="14">
        <f aca="true" t="shared" si="23" ref="D73:I73">D31+D49+D69</f>
        <v>4580239</v>
      </c>
      <c r="E73" s="14">
        <f t="shared" si="23"/>
        <v>4956984</v>
      </c>
      <c r="F73" s="14">
        <f t="shared" si="23"/>
        <v>4976665</v>
      </c>
      <c r="G73" s="14">
        <f t="shared" si="23"/>
        <v>629166</v>
      </c>
      <c r="H73" s="14">
        <f t="shared" si="23"/>
        <v>726837</v>
      </c>
      <c r="I73" s="14">
        <f t="shared" si="23"/>
        <v>707156</v>
      </c>
      <c r="J73" s="14">
        <f t="shared" si="16"/>
        <v>5209405</v>
      </c>
      <c r="K73" s="14">
        <f t="shared" si="17"/>
        <v>5683821</v>
      </c>
      <c r="L73" s="14">
        <f t="shared" si="18"/>
        <v>5683821</v>
      </c>
    </row>
    <row r="74" spans="11:12" ht="15.75">
      <c r="K74" s="211"/>
      <c r="L74" s="211" t="s">
        <v>639</v>
      </c>
    </row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4" ht="15.75"/>
    <row r="105" ht="15.75"/>
    <row r="106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</sheetData>
  <sheetProtection/>
  <mergeCells count="7">
    <mergeCell ref="B5:B6"/>
    <mergeCell ref="C5:C6"/>
    <mergeCell ref="D5:F5"/>
    <mergeCell ref="G5:I5"/>
    <mergeCell ref="A1:K1"/>
    <mergeCell ref="A2:K2"/>
    <mergeCell ref="J5:L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54" r:id="rId3"/>
  <headerFooter>
    <oddHeader>&amp;R&amp;"Arial,Normál"&amp;10 2. melléklet az 1/2017.(II.20.) önkormányzati rendelethez
"&amp;"Arial,Dőlt"2. melléklet a 3/2016.(III.10.) önkormányzati rendelethez</oddHeader>
    <oddFooter>&amp;C&amp;P. oldal, összesen: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2017-02-20T12:19:52Z</cp:lastPrinted>
  <dcterms:created xsi:type="dcterms:W3CDTF">2011-02-02T09:24:37Z</dcterms:created>
  <dcterms:modified xsi:type="dcterms:W3CDTF">2017-02-20T12:20:03Z</dcterms:modified>
  <cp:category/>
  <cp:version/>
  <cp:contentType/>
  <cp:contentStatus/>
</cp:coreProperties>
</file>