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3" activeTab="18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gyensúly 2012-2014. " sheetId="6" r:id="rId6"/>
    <sheet name="utem" sheetId="7" r:id="rId7"/>
    <sheet name="forintos mérleg" sheetId="8" r:id="rId8"/>
    <sheet name="vagyon" sheetId="9" r:id="rId9"/>
    <sheet name="100 fölötti" sheetId="10" r:id="rId10"/>
    <sheet name="értékpapír" sheetId="11" r:id="rId11"/>
    <sheet name="követelés" sheetId="12" r:id="rId12"/>
    <sheet name="kötelezettség" sheetId="13" r:id="rId13"/>
    <sheet name="változások" sheetId="14" r:id="rId14"/>
    <sheet name="reszesedes" sheetId="15" r:id="rId15"/>
    <sheet name="közvetett támog" sheetId="16" r:id="rId16"/>
    <sheet name="Bevételek" sheetId="17" r:id="rId17"/>
    <sheet name="Kiadás" sheetId="18" r:id="rId18"/>
    <sheet name="COFOG" sheetId="19" r:id="rId19"/>
    <sheet name="Határozat (2)" sheetId="20" state="hidden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a" localSheetId="13">'[1]vagyon'!#REF!</definedName>
    <definedName name="aa">'[1]vagyon'!#REF!</definedName>
    <definedName name="aaa" localSheetId="13">'[1]vagyon'!#REF!</definedName>
    <definedName name="aaa">'[1]vagyon'!#REF!</definedName>
    <definedName name="bb" localSheetId="13">'[1]vagyon'!#REF!</definedName>
    <definedName name="bb">'[1]vagyon'!#REF!</definedName>
    <definedName name="bbb" localSheetId="13">'[1]vagyon'!#REF!</definedName>
    <definedName name="bbb">'[1]vagyon'!#REF!</definedName>
    <definedName name="bháza" localSheetId="13">'[1]vagyon'!#REF!</definedName>
    <definedName name="bháza">'[1]vagyon'!#REF!</definedName>
    <definedName name="CC" localSheetId="13">'[1]vagyon'!#REF!</definedName>
    <definedName name="CC">'[1]vagyon'!#REF!</definedName>
    <definedName name="ccc" localSheetId="13">'[1]vagyon'!#REF!</definedName>
    <definedName name="ccc">'[1]vagyon'!#REF!</definedName>
    <definedName name="cccc" localSheetId="13">'[2]vagyon'!#REF!</definedName>
    <definedName name="cccc">'[2]vagyon'!#REF!</definedName>
    <definedName name="cccccc" localSheetId="13">'[1]vagyon'!#REF!</definedName>
    <definedName name="cccccc">'[1]vagyon'!#REF!</definedName>
    <definedName name="ee" localSheetId="13">'[2]vagyon'!#REF!</definedName>
    <definedName name="ee">'[2]vagyon'!#REF!</definedName>
    <definedName name="éé" localSheetId="13">'[1]vagyon'!#REF!</definedName>
    <definedName name="éé">'[1]vagyon'!#REF!</definedName>
    <definedName name="ééééé" localSheetId="13">'[1]vagyon'!#REF!</definedName>
    <definedName name="ééééé">'[1]vagyon'!#REF!</definedName>
    <definedName name="ff" localSheetId="13">'[2]vagyon'!#REF!</definedName>
    <definedName name="ff">'[2]vagyon'!#REF!</definedName>
    <definedName name="fff" localSheetId="13">'[1]vagyon'!#REF!</definedName>
    <definedName name="fff">'[1]vagyon'!#REF!</definedName>
    <definedName name="ffff" localSheetId="13">'[1]vagyon'!#REF!</definedName>
    <definedName name="ffff">'[1]vagyon'!#REF!</definedName>
    <definedName name="ffffffff" localSheetId="13">'[1]vagyon'!#REF!</definedName>
    <definedName name="ffffffff">'[1]vagyon'!#REF!</definedName>
    <definedName name="HHH" localSheetId="13">'[1]vagyon'!#REF!</definedName>
    <definedName name="HHH">'[1]vagyon'!#REF!</definedName>
    <definedName name="HHHH" localSheetId="13">'[1]vagyon'!#REF!</definedName>
    <definedName name="HHHH">'[1]vagyon'!#REF!</definedName>
    <definedName name="iiii" localSheetId="13">'[1]vagyon'!#REF!</definedName>
    <definedName name="iiii">'[1]vagyon'!#REF!</definedName>
    <definedName name="kkk" localSheetId="13">'[1]vagyon'!#REF!</definedName>
    <definedName name="kkk">'[1]vagyon'!#REF!</definedName>
    <definedName name="kkkkk" localSheetId="13">'[1]vagyon'!#REF!</definedName>
    <definedName name="kkkkk">'[1]vagyon'!#REF!</definedName>
    <definedName name="lll" localSheetId="13">'[1]vagyon'!#REF!</definedName>
    <definedName name="lll">'[1]vagyon'!#REF!</definedName>
    <definedName name="mm" localSheetId="13">'[1]vagyon'!#REF!</definedName>
    <definedName name="mm">'[1]vagyon'!#REF!</definedName>
    <definedName name="mmm" localSheetId="13">'[1]vagyon'!#REF!</definedName>
    <definedName name="mmm">'[1]vagyon'!#REF!</definedName>
    <definedName name="_xlnm.Print_Titles" localSheetId="9">'100 fölötti'!$1:$6</definedName>
    <definedName name="_xlnm.Print_Titles" localSheetId="16">'Bevételek'!$1:$4</definedName>
    <definedName name="_xlnm.Print_Titles" localSheetId="18">'COFOG'!$1:$5</definedName>
    <definedName name="_xlnm.Print_Titles" localSheetId="5">'Egyensúly 2012-2014. '!$1:$2</definedName>
    <definedName name="_xlnm.Print_Titles" localSheetId="10">'értékpapír'!$1:$7</definedName>
    <definedName name="_xlnm.Print_Titles" localSheetId="1">'Felh'!$1:$6</definedName>
    <definedName name="_xlnm.Print_Titles" localSheetId="7">'forintos mérleg'!$1:$4</definedName>
    <definedName name="_xlnm.Print_Titles" localSheetId="17">'Kiadás'!$1:$4</definedName>
    <definedName name="_xlnm.Print_Titles" localSheetId="12">'kötelezettség'!$1:$6</definedName>
    <definedName name="_xlnm.Print_Titles" localSheetId="11">'követelés'!$1:$6</definedName>
    <definedName name="_xlnm.Print_Titles" localSheetId="15">'közvetett támog'!$1:$3</definedName>
    <definedName name="_xlnm.Print_Titles" localSheetId="0">'Összesen'!$1:$4</definedName>
    <definedName name="_xlnm.Print_Titles" localSheetId="8">'vagyon'!$1:$6</definedName>
    <definedName name="_xlnm.Print_Titles" localSheetId="13">'változások'!$1:$4</definedName>
    <definedName name="Nyomtatási_ter" localSheetId="10">'[6]vagyon'!#REF!</definedName>
    <definedName name="Nyomtatási_ter" localSheetId="7">'[4]vagyon'!#REF!</definedName>
    <definedName name="Nyomtatási_ter" localSheetId="12">'[4]vagyon'!#REF!</definedName>
    <definedName name="Nyomtatási_ter" localSheetId="11">'[4]vagyon'!#REF!</definedName>
    <definedName name="Nyomtatási_ter" localSheetId="14">'[1]vagyon'!#REF!</definedName>
    <definedName name="Nyomtatási_ter" localSheetId="8">'[4]vagyon'!#REF!</definedName>
    <definedName name="Nyomtatási_ter" localSheetId="4">'[1]vagyon'!#REF!</definedName>
    <definedName name="Nyomtatási_ter" localSheetId="13">'[1]vagyon'!#REF!</definedName>
    <definedName name="Nyomtatási_ter">'[1]vagyon'!#REF!</definedName>
    <definedName name="Nyomtatási_ter2">'[1]vagyon'!#REF!</definedName>
    <definedName name="OOO" localSheetId="13">'[2]vagyon'!#REF!</definedName>
    <definedName name="OOO">'[2]vagyon'!#REF!</definedName>
    <definedName name="OOOO" localSheetId="13">'[1]vagyon'!#REF!</definedName>
    <definedName name="OOOO">'[1]vagyon'!#REF!</definedName>
    <definedName name="OOOOOO" localSheetId="13">'[1]vagyon'!#REF!</definedName>
    <definedName name="OOOOOO">'[1]vagyon'!#REF!</definedName>
    <definedName name="OOÚÚÚÚ" localSheetId="13">'[1]vagyon'!#REF!</definedName>
    <definedName name="OOÚÚÚÚ">'[1]vagyon'!#REF!</definedName>
    <definedName name="OŐŐ" localSheetId="13">'[1]vagyon'!#REF!</definedName>
    <definedName name="OŐŐ">'[1]vagyon'!#REF!</definedName>
    <definedName name="ŐŐŐ" localSheetId="13">'[1]vagyon'!#REF!</definedName>
    <definedName name="ŐŐŐ">'[1]vagyon'!#REF!</definedName>
    <definedName name="Pénzmaradvány." localSheetId="7">'[2]vagyon'!#REF!</definedName>
    <definedName name="Pénzmaradvány." localSheetId="12">'[2]vagyon'!#REF!</definedName>
    <definedName name="Pénzmaradvány." localSheetId="11">'[2]vagyon'!#REF!</definedName>
    <definedName name="Pénzmaradvány." localSheetId="8">'[2]vagyon'!#REF!</definedName>
    <definedName name="Pénzmaradvány." localSheetId="4">'[3]vagyon'!#REF!</definedName>
    <definedName name="Pénzmaradvány." localSheetId="13">'[2]vagyon'!#REF!</definedName>
    <definedName name="Pénzmaradvány.">'[2]vagyon'!#REF!</definedName>
    <definedName name="pénzmaradvány1" localSheetId="13">'[1]vagyon'!#REF!</definedName>
    <definedName name="pénzmaradvány1">'[1]vagyon'!#REF!</definedName>
    <definedName name="pmar">'[3]vagyon'!#REF!</definedName>
    <definedName name="pp" localSheetId="13">'[1]vagyon'!#REF!</definedName>
    <definedName name="pp">'[1]vagyon'!#REF!</definedName>
    <definedName name="uu" localSheetId="13">'[1]vagyon'!#REF!</definedName>
    <definedName name="uu">'[1]vagyon'!#REF!</definedName>
    <definedName name="uuuuu" localSheetId="13">'[1]vagyon'!#REF!</definedName>
    <definedName name="uuuuu">'[1]vagyon'!#REF!</definedName>
    <definedName name="ŰŰ" localSheetId="13">'[2]vagyon'!#REF!</definedName>
    <definedName name="ŰŰ">'[2]vagyon'!#REF!</definedName>
    <definedName name="vagy" localSheetId="4">'[5]vagyon'!#REF!</definedName>
    <definedName name="vagy">'[4]vagyon'!#REF!</definedName>
    <definedName name="ww" localSheetId="13">'[1]vagyon'!#REF!</definedName>
    <definedName name="ww">'[1]vagyon'!#REF!</definedName>
    <definedName name="XXXX" localSheetId="14">'[1]vagyon'!#REF!</definedName>
    <definedName name="XXXX" localSheetId="4">'[1]vagyon'!#REF!</definedName>
    <definedName name="XXXX" localSheetId="13">'[1]vagyon'!#REF!</definedName>
    <definedName name="XXXX">'[1]vagyon'!#REF!</definedName>
    <definedName name="xxxxx" localSheetId="13">'[1]vagyon'!#REF!</definedName>
    <definedName name="xxxxx">'[1]vagyon'!#REF!</definedName>
    <definedName name="ZZZZZ" localSheetId="13">'[1]vagyon'!#REF!</definedName>
    <definedName name="ZZZZZ">'[1]vagyon'!#REF!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8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<sst xmlns="http://schemas.openxmlformats.org/spreadsheetml/2006/main" count="1289" uniqueCount="854">
  <si>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</si>
  <si>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</si>
  <si>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</si>
  <si>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</si>
  <si>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</si>
  <si>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</si>
  <si>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</si>
  <si>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</si>
  <si>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</si>
  <si>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</si>
  <si>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</si>
  <si>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</si>
  <si>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</si>
  <si>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</si>
  <si>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</si>
  <si>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</si>
  <si>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</si>
  <si>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</si>
  <si>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</si>
  <si>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</si>
  <si>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</si>
  <si>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</si>
  <si>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</si>
  <si>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</si>
  <si>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</si>
  <si>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</si>
  <si>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</si>
  <si>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</si>
  <si>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</si>
  <si>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</si>
  <si>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</si>
  <si>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</si>
  <si>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</si>
  <si>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</si>
  <si>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</si>
  <si>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</si>
  <si>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</si>
  <si>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</si>
  <si>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</si>
  <si>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</si>
  <si>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</si>
  <si>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</si>
  <si>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</si>
  <si>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</si>
  <si>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</si>
  <si>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</si>
  <si>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</si>
  <si>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</si>
  <si>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</si>
  <si>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</si>
  <si>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</si>
  <si>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</si>
  <si>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</si>
  <si>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</si>
  <si>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</si>
  <si>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</si>
  <si>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</si>
  <si>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</si>
  <si>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</si>
  <si>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</si>
  <si>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</si>
  <si>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</si>
  <si>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</si>
  <si>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</si>
  <si>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</si>
  <si>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</si>
  <si>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</si>
  <si>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</si>
  <si>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</si>
  <si>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</si>
  <si>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</si>
  <si>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</si>
  <si>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</si>
  <si>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</si>
  <si>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</si>
  <si>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</si>
  <si>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</si>
  <si>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</si>
  <si>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</si>
  <si>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</si>
  <si>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</si>
  <si>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</si>
  <si>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</si>
  <si>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</si>
  <si>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</si>
  <si>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</si>
  <si>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</si>
  <si>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</si>
  <si>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</si>
  <si>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</si>
  <si>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</si>
  <si>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</si>
  <si>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</si>
  <si>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</si>
  <si>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</si>
  <si>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</si>
  <si>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</si>
  <si>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</si>
  <si>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</si>
  <si>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</si>
  <si>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</si>
  <si>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</si>
  <si>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</si>
  <si>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</si>
  <si>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</si>
  <si>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</si>
  <si>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</si>
  <si>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</si>
  <si>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</si>
  <si>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</si>
  <si>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</si>
  <si>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</si>
  <si>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</si>
  <si>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</si>
  <si>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</si>
  <si>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</si>
  <si>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</si>
  <si>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</si>
  <si>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</si>
  <si>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</si>
  <si>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</si>
  <si>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</si>
  <si>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</si>
  <si>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</si>
  <si>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</si>
  <si>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</si>
  <si>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</si>
  <si>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</si>
  <si>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</si>
  <si>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</si>
  <si>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</si>
  <si>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</si>
  <si>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</si>
  <si>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</si>
  <si>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</si>
  <si>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</si>
  <si>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</si>
  <si>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</si>
  <si>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</si>
  <si>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</si>
  <si>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</si>
  <si>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</si>
  <si>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</si>
  <si>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</si>
  <si>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</si>
  <si>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</si>
  <si>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</si>
  <si>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</si>
  <si>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</si>
  <si>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</si>
  <si>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</si>
  <si>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</si>
  <si>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</si>
  <si>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</si>
  <si>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</si>
  <si>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</si>
  <si>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</si>
  <si>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</si>
  <si>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</si>
  <si>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</si>
  <si>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</si>
  <si>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</si>
  <si>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</si>
  <si>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</si>
  <si>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</si>
  <si>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</si>
  <si>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</si>
  <si>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</si>
  <si>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</si>
  <si>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</si>
  <si>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</si>
  <si>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</si>
  <si>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</si>
  <si>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</si>
  <si>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</si>
  <si>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</si>
  <si>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</si>
  <si>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</si>
  <si>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</si>
  <si>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</si>
  <si>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</si>
  <si>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</si>
  <si>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</si>
  <si>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</si>
  <si>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</si>
  <si>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</si>
  <si>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</si>
  <si>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</si>
  <si>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</si>
  <si>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</si>
  <si>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</si>
  <si>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</si>
  <si>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</si>
  <si>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</si>
  <si>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</si>
  <si>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</si>
  <si>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</si>
  <si>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</si>
  <si>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</si>
  <si>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</si>
  <si>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</si>
  <si>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</si>
  <si>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</si>
  <si>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</si>
  <si>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</si>
  <si>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</si>
  <si>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</si>
  <si>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</si>
  <si>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</si>
  <si>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</si>
  <si>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</si>
  <si>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</si>
  <si>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</si>
  <si>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</si>
  <si>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</si>
  <si>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</si>
  <si>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</si>
  <si>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</si>
  <si>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</si>
  <si>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</si>
  <si>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</si>
  <si>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</si>
  <si>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</si>
  <si>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</si>
  <si>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</si>
  <si>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</si>
  <si>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</si>
  <si>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</si>
  <si>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</si>
  <si>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</si>
  <si>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</si>
  <si>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</si>
  <si>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</si>
  <si>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</si>
  <si>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</si>
  <si>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</si>
  <si>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</si>
  <si>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</si>
  <si>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</si>
  <si>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</si>
  <si>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</si>
  <si>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</si>
  <si>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</si>
  <si>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</si>
  <si>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</si>
  <si>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</si>
  <si>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</si>
  <si>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</si>
  <si>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</si>
  <si>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</si>
  <si>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</si>
  <si>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</si>
  <si>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</si>
  <si>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</si>
  <si>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</si>
  <si>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</si>
  <si>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</si>
  <si>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</si>
  <si>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</si>
  <si>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</si>
  <si>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</si>
  <si>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</si>
  <si>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</si>
  <si>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</si>
  <si>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</si>
  <si>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</si>
  <si>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</si>
  <si>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</si>
  <si>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</si>
  <si>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</si>
  <si>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</si>
  <si>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</si>
  <si>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</si>
  <si>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</si>
  <si>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</si>
  <si>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</si>
  <si>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</si>
  <si>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</si>
  <si>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</si>
  <si>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</si>
  <si>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</si>
  <si>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</si>
  <si>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</si>
  <si>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</si>
  <si>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</si>
  <si>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</si>
  <si>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</si>
  <si>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</si>
  <si>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</si>
  <si>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</si>
  <si>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</si>
  <si>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</si>
  <si>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</si>
  <si>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</si>
  <si>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</si>
  <si>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</si>
  <si>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</si>
  <si>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</si>
  <si>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</si>
  <si>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</si>
  <si>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</si>
  <si>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</si>
  <si>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</si>
  <si>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</si>
  <si>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</si>
  <si>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</si>
  <si>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</si>
  <si>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</si>
  <si>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</si>
  <si>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</si>
  <si>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</si>
  <si>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</si>
  <si>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</si>
  <si>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</si>
  <si>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</si>
  <si>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</si>
  <si>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</si>
  <si>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</si>
  <si>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</si>
  <si>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</si>
  <si>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</si>
  <si>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</si>
  <si>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</si>
  <si>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</si>
  <si>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</si>
  <si>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</si>
  <si>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</si>
  <si>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</si>
  <si>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</si>
  <si>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</si>
  <si>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</si>
  <si>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</si>
  <si>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</si>
  <si>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</si>
  <si>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</si>
  <si>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</si>
  <si>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</si>
  <si>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</si>
  <si>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</si>
  <si>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</si>
  <si>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</si>
  <si>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</si>
  <si>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</si>
  <si>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</si>
  <si>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</si>
  <si>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</si>
  <si>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</si>
  <si>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</si>
  <si>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</si>
  <si>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</si>
  <si>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</si>
  <si>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</si>
  <si>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</si>
  <si>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</si>
  <si>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</si>
  <si>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</si>
  <si>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</si>
  <si>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</si>
  <si>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</si>
  <si>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</si>
  <si>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</si>
  <si>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</si>
  <si>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</si>
  <si>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</si>
  <si>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</si>
  <si>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</si>
  <si>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</si>
  <si>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</si>
  <si>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</si>
  <si>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</si>
  <si>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</si>
  <si>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</si>
  <si>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</si>
  <si>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</si>
  <si>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</si>
  <si>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</si>
  <si>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</si>
  <si>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</si>
  <si>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</si>
  <si>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</si>
  <si>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</si>
  <si>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</si>
  <si>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</si>
  <si>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</si>
  <si>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</si>
  <si>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</si>
  <si>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</si>
  <si>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</si>
  <si>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</si>
  <si>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</si>
  <si>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</si>
  <si>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</si>
  <si>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</si>
  <si>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</si>
  <si>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</si>
  <si>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</si>
  <si>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</si>
  <si>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</si>
  <si>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</si>
  <si>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</si>
  <si>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</si>
  <si>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</si>
  <si>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</si>
  <si>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</si>
  <si>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</si>
  <si>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</si>
  <si>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</si>
  <si>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</si>
  <si>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</si>
  <si>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</si>
  <si>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</si>
  <si>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</si>
  <si>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</si>
  <si>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</si>
  <si>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</si>
  <si>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</si>
  <si>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</si>
  <si>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</si>
  <si>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</si>
  <si>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</si>
  <si>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</si>
  <si>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</si>
  <si>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</si>
  <si>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</si>
  <si>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</si>
  <si>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</si>
  <si>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</si>
  <si>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</si>
  <si>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</si>
  <si>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</si>
  <si>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</si>
  <si>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</si>
  <si>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</si>
  <si>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</si>
  <si>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</si>
  <si>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</si>
  <si>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</si>
  <si>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</si>
  <si>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</si>
  <si>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</si>
  <si>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</si>
  <si>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</si>
  <si>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</si>
  <si>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</si>
  <si>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</si>
  <si>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</si>
  <si>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</si>
  <si>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</si>
  <si>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</si>
  <si>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</si>
  <si>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</si>
  <si>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</si>
  <si>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</si>
  <si>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</si>
  <si>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</si>
  <si>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</si>
  <si>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</si>
  <si>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</si>
  <si>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</si>
  <si>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</si>
  <si>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</si>
  <si>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</si>
  <si>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</si>
  <si>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</si>
  <si>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</si>
  <si>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</si>
  <si>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</si>
  <si>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</si>
  <si>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</si>
  <si>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</si>
  <si>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</si>
  <si>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</si>
  <si>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</si>
  <si>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</si>
  <si>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</si>
  <si>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</si>
  <si>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</si>
  <si>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</si>
  <si>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</si>
  <si>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</si>
  <si>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</si>
  <si>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</si>
  <si>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</si>
  <si>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</si>
  <si>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</si>
  <si>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</si>
  <si>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</si>
  <si>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</si>
  <si>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Reprezentáció</t>
  </si>
  <si>
    <t xml:space="preserve"> személyhez nem köthető repr.</t>
  </si>
  <si>
    <t xml:space="preserve">SZIJÁRTÓHÁZA KÖZSÉG ÖNKORMÁNYZATA </t>
  </si>
  <si>
    <t>- Szennyvízkezelés megoldása</t>
  </si>
  <si>
    <t xml:space="preserve">   - Dr. Hetés Ferenc Rendelőintézet Lenti</t>
  </si>
  <si>
    <t>- szárzúzó értékesítés</t>
  </si>
  <si>
    <t>- Rendkívűli szociális támogatás</t>
  </si>
  <si>
    <t>SZIJÁRTÓHÁZA KÖZSÉG ÖNKORMÁNYZATA 2017. ÉVI KÖLTSÉGVETÉSÉNEK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</si>
  <si>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</si>
  <si>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</si>
  <si>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</si>
  <si>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településüzemeltetési feladatok ellátása 2017.</t>
  </si>
  <si>
    <t xml:space="preserve">   - falugondnok 2017.</t>
  </si>
  <si>
    <t xml:space="preserve">   - településüzemeltetési feladatok pályázat működ.ktg.</t>
  </si>
  <si>
    <t xml:space="preserve"> - Önkormányzatnak átadás gép vásárlására pályázat</t>
  </si>
  <si>
    <t xml:space="preserve">   Lenti és térségeVidékfejl.Egyesület</t>
  </si>
  <si>
    <t>011130 Önkormányzatok és önkormányzati hivatalok jogalkotó és általános igazgatási tevékenysége  cafetéria</t>
  </si>
  <si>
    <t xml:space="preserve">2017. ÉVI SAJÁT BEVÉTELEI, TOVÁBBÁ ADÓSSÁGOT KELETKEZTETŐ </t>
  </si>
  <si>
    <t>2020.</t>
  </si>
  <si>
    <r>
      <t>SZIJÁRTÓHÁZA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</si>
  <si>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2017. terv</t>
  </si>
  <si>
    <t>- Közös Önkormányzati Hivatal felhalmozási kiadásaihoz átadás önkormányzatnak</t>
  </si>
  <si>
    <t xml:space="preserve"> - Faluház raktárépület felújítás</t>
  </si>
  <si>
    <t>SZIJÁRTÓHÁZA KÖZSÉG ÖNKORMÁNYZATA 2015-2017. ÉVI MŰKÖDÉSI ÉS FELHALMOZÁSI</t>
  </si>
  <si>
    <t xml:space="preserve">2015. Tény </t>
  </si>
  <si>
    <r>
      <t xml:space="preserve">Szijártóháza Község Önkormányzata 2017. évi közvetett támogatásai </t>
    </r>
    <r>
      <rPr>
        <i/>
        <sz val="12"/>
        <rFont val="Times New Roman"/>
        <family val="1"/>
      </rPr>
      <t>(adatok Ft-ban)</t>
    </r>
  </si>
  <si>
    <t>K5021. A helyi önkormányzatok előző évi elszámolásából származó kiadások 2015. év</t>
  </si>
  <si>
    <t>Összesen:</t>
  </si>
  <si>
    <t>- Medicopter Alapítvány</t>
  </si>
  <si>
    <t>O</t>
  </si>
  <si>
    <t>P</t>
  </si>
  <si>
    <t>Q</t>
  </si>
  <si>
    <t>R</t>
  </si>
  <si>
    <t xml:space="preserve">  - Polgármesteri illetmény és tiszteletdíj különbözete</t>
  </si>
  <si>
    <t xml:space="preserve">  - előző évek pótlólagos támogatása</t>
  </si>
  <si>
    <t xml:space="preserve">   - áramdíj visszatérítés</t>
  </si>
  <si>
    <t xml:space="preserve"> - Harangláb felújítása</t>
  </si>
  <si>
    <t xml:space="preserve"> - Hősi emlékmű és környezetének felújítása</t>
  </si>
  <si>
    <t>13a</t>
  </si>
  <si>
    <t>13b</t>
  </si>
  <si>
    <t>- Útjelző tábla vásárlás</t>
  </si>
  <si>
    <t>- Virágláda vásárlás</t>
  </si>
  <si>
    <t xml:space="preserve">  - lakásfelújítási visszatérítendő támogatás lakosságnak</t>
  </si>
  <si>
    <t>S</t>
  </si>
  <si>
    <t>T</t>
  </si>
  <si>
    <t>U</t>
  </si>
  <si>
    <t>V</t>
  </si>
  <si>
    <t>W</t>
  </si>
  <si>
    <t>X</t>
  </si>
  <si>
    <t>Y</t>
  </si>
  <si>
    <t>Z</t>
  </si>
  <si>
    <t>Mód.12.31.</t>
  </si>
  <si>
    <t>Tény 12.31</t>
  </si>
  <si>
    <t xml:space="preserve">  -Település Arculati Kézikönyv</t>
  </si>
  <si>
    <t xml:space="preserve">   - Kerekítési különbözet</t>
  </si>
  <si>
    <t xml:space="preserve"> - Harangláb környékének felújítása</t>
  </si>
  <si>
    <t>- Települési Arculati Kézikönyv</t>
  </si>
  <si>
    <t xml:space="preserve">  -Kistelep.önk.alacsony összegű fejleszt.tám.</t>
  </si>
  <si>
    <t xml:space="preserve">   - Belterületi ingatlan értékesítés</t>
  </si>
  <si>
    <t xml:space="preserve"> - Ravatalozó felújítása (kist.önk.tám)</t>
  </si>
  <si>
    <t>- Notebook vásárlás</t>
  </si>
  <si>
    <t>- Mikrohullámú sűtő</t>
  </si>
  <si>
    <t>- Kávéfőző</t>
  </si>
  <si>
    <t>Mód. 12.31.</t>
  </si>
  <si>
    <t>Tény 12.31.</t>
  </si>
  <si>
    <t>SZIJÁRTÓHÁZA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</si>
  <si>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</si>
  <si>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</si>
  <si>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</si>
  <si>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</si>
  <si>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</si>
  <si>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</si>
  <si>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</si>
  <si>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</si>
  <si>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</si>
  <si>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</si>
  <si>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</si>
  <si>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</si>
  <si>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</si>
  <si>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</si>
  <si>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</si>
  <si>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</si>
  <si>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</si>
  <si>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</si>
  <si>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</si>
  <si>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</si>
  <si>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</si>
  <si>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</si>
  <si>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</si>
  <si>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</si>
  <si>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</si>
  <si>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</si>
  <si>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</si>
  <si>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J) Kincstári számlavezetéssel kapcsolatos elszámolások</t>
  </si>
  <si>
    <t>D) Követelések</t>
  </si>
  <si>
    <t>E) Egyéb sajátos eszközoldali elszámolások</t>
  </si>
  <si>
    <t>K) Passzív időbeli elhatárolások</t>
  </si>
  <si>
    <t>F) Aktív időbeli elhatárolások</t>
  </si>
  <si>
    <t>ESZKÖZÖK összesen</t>
  </si>
  <si>
    <t>FORRÁSOK összesen</t>
  </si>
  <si>
    <r>
      <t xml:space="preserve">1. KIMUTATÁS SZIJÁRTÓHÁZA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</si>
  <si>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</si>
  <si>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</si>
  <si>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</si>
  <si>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</si>
  <si>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</si>
  <si>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</si>
  <si>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</si>
  <si>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</si>
  <si>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</si>
  <si>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</si>
  <si>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</si>
  <si>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</si>
  <si>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</si>
  <si>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</si>
  <si>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</si>
  <si>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</si>
  <si>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</si>
  <si>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</si>
  <si>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</si>
  <si>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</si>
  <si>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</si>
  <si>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</si>
  <si>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</si>
  <si>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</si>
  <si>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</si>
  <si>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</si>
  <si>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</si>
  <si>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</si>
  <si>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</si>
  <si>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</si>
  <si>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</si>
  <si>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</si>
  <si>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</si>
  <si>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</si>
  <si>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</si>
  <si>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</si>
  <si>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</si>
  <si>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</si>
  <si>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</si>
  <si>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</si>
  <si>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</si>
  <si>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</si>
  <si>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</si>
  <si>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</si>
  <si>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</si>
  <si>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</si>
  <si>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</si>
  <si>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</si>
  <si>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</si>
  <si>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</si>
  <si>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</si>
  <si>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</si>
  <si>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</si>
  <si>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</si>
  <si>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</si>
  <si>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</si>
  <si>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</si>
  <si>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</si>
  <si>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</si>
  <si>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</si>
  <si>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</si>
  <si>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</si>
  <si>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</si>
  <si>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</si>
  <si>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</si>
  <si>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</si>
  <si>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</si>
  <si>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</si>
  <si>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</si>
  <si>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</si>
  <si>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</si>
  <si>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</si>
  <si>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</si>
  <si>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</si>
  <si>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</si>
  <si>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</si>
  <si>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</si>
  <si>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</si>
  <si>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</si>
  <si>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</si>
  <si>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</si>
  <si>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</si>
  <si>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SZIJÁRTÓHÁZA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</si>
  <si>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</si>
  <si>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</si>
  <si>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</si>
  <si>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</si>
  <si>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</si>
  <si>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</si>
  <si>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</si>
  <si>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</si>
  <si>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</si>
  <si>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</si>
  <si>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</si>
  <si>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</si>
  <si>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</si>
  <si>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</si>
  <si>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</si>
  <si>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</si>
  <si>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</si>
  <si>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0-ra leírt egyéb 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</si>
  <si>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</si>
  <si>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</si>
  <si>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</si>
  <si>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</si>
  <si>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</si>
  <si>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</si>
  <si>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</si>
  <si>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</si>
  <si>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</si>
  <si>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</si>
  <si>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</si>
  <si>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</si>
  <si>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</si>
  <si>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</si>
  <si>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</si>
  <si>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</si>
  <si>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SZIJÁRTÓHÁZA ÖNKORMÁNYZAT</t>
  </si>
  <si>
    <t>100.000 FT ÉRTÉKET MEGHALADÓ GÉPEIRŐL, BERENDEZÉSEIRŐL</t>
  </si>
  <si>
    <t>Értékcsökkenés</t>
  </si>
  <si>
    <t xml:space="preserve">0-ra leirt gép,berendezés jármű </t>
  </si>
  <si>
    <t>Ügyviteltechnikai gépek</t>
  </si>
  <si>
    <t>Számítógép</t>
  </si>
  <si>
    <t xml:space="preserve">Számítógép </t>
  </si>
  <si>
    <t>Notebook Samsung</t>
  </si>
  <si>
    <t>Egyéb gépek, berendezések</t>
  </si>
  <si>
    <t>Szárzúzó MMT</t>
  </si>
  <si>
    <t>Fűnyírótraktor</t>
  </si>
  <si>
    <t>Egyéb gép 0-ra írt</t>
  </si>
  <si>
    <t xml:space="preserve">CD-s Rádiós Magnó </t>
  </si>
  <si>
    <t>MTZ 80 traktor</t>
  </si>
  <si>
    <t xml:space="preserve">Traktor </t>
  </si>
  <si>
    <t xml:space="preserve">Fükasza </t>
  </si>
  <si>
    <t xml:space="preserve">Kiállító paraván </t>
  </si>
  <si>
    <t>Pavilon 4*8 m</t>
  </si>
  <si>
    <t>Plazma tv</t>
  </si>
  <si>
    <t>Zenoah bozótvágó</t>
  </si>
  <si>
    <t>Partner fűnyírótraktor</t>
  </si>
  <si>
    <t>Aljnövényzet tisztító FS410</t>
  </si>
  <si>
    <t>1.3. KIMUTATÁS SZIJÁRTÓHÁZA ÖNKORMÁNYZAT</t>
  </si>
  <si>
    <t>BEFEKTETETT PÉNZÜGYI ESZKÖZEINEK</t>
  </si>
  <si>
    <t>ÁLLOMÁNYÁRÓL</t>
  </si>
  <si>
    <t>Érték</t>
  </si>
  <si>
    <t>Befektetett pénzügyi eszközök</t>
  </si>
  <si>
    <t>Zalavíz Rt. Törzsrészvény</t>
  </si>
  <si>
    <t>Befektetett pénzügyi eszközök mindösszesen:</t>
  </si>
  <si>
    <t>1.4. KIMUTATÁS SZIJÁRTÓHÁZA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</si>
  <si>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</si>
  <si>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</si>
  <si>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</si>
  <si>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</si>
  <si>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</si>
  <si>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</si>
  <si>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Iparűzési adó</t>
  </si>
  <si>
    <t>Gépjárműadó bruttó összeg</t>
  </si>
  <si>
    <t>ebből önkormányzatot megillető (40%)</t>
  </si>
  <si>
    <t>Pótlék</t>
  </si>
  <si>
    <t xml:space="preserve">Követelés közhatalmi bevételre: </t>
  </si>
  <si>
    <t>Követelés működési bevételre:</t>
  </si>
  <si>
    <t>Követelés működési célú visszatér kölcsön</t>
  </si>
  <si>
    <t>Ktgv évben esedékes követelés:</t>
  </si>
  <si>
    <t>Költségvetési évet követően esdékes követelés:</t>
  </si>
  <si>
    <t>Követelés jellegű elszámolások:</t>
  </si>
  <si>
    <t>Követelések összesen:</t>
  </si>
  <si>
    <t>1.5. KIMUTATÁS SZIJÁRTÓHÁZA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</si>
  <si>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</si>
  <si>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</si>
  <si>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</si>
  <si>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0</t>
  </si>
  <si>
    <t>Kötségvetési évben esedékes kötelezettség összesen:</t>
  </si>
  <si>
    <t xml:space="preserve">ÁHT belüli megelőlegezések </t>
  </si>
  <si>
    <t>Költségvetési évet követően esdékes kötelezettségek összesen:</t>
  </si>
  <si>
    <t>Kapott előlegek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</si>
  <si>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</si>
  <si>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</si>
  <si>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</si>
  <si>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</si>
  <si>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</si>
  <si>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</si>
  <si>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</si>
  <si>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</si>
  <si>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</si>
  <si>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</si>
  <si>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Ivóvízvezeték felújítása</t>
  </si>
  <si>
    <t>Beruházásokból, felújításokból aktívált érték</t>
  </si>
  <si>
    <t>Térítésmentes átvétel</t>
  </si>
  <si>
    <t>Alapításkori átvétel, vagyonkez vétel miatti átv, vagyonkez jog vvét</t>
  </si>
  <si>
    <t>Egyéb növekedés</t>
  </si>
  <si>
    <t>Összes növekedés</t>
  </si>
  <si>
    <t>Értékesítés</t>
  </si>
  <si>
    <t>Hiány, selejtezés, megsemmisülés</t>
  </si>
  <si>
    <t>Térítésmentes átadás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</si>
  <si>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</si>
  <si>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</si>
  <si>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</si>
  <si>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</si>
  <si>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</si>
  <si>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</si>
  <si>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</si>
  <si>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</si>
  <si>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</si>
  <si>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</si>
  <si>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</si>
  <si>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</si>
  <si>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Zalavíz RT. Törzsrészvény</t>
  </si>
  <si>
    <t>2016.12.31-i állomány</t>
  </si>
  <si>
    <t>Összes részesedés</t>
  </si>
  <si>
    <r>
      <t>RÉSZESEDÉSEINEK 2017.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</si>
  <si>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2017. évi változás</t>
  </si>
  <si>
    <t>2017.12.31-i állomány</t>
  </si>
  <si>
    <t>169 hrsz terület</t>
  </si>
  <si>
    <t>2017. december 31.</t>
  </si>
  <si>
    <r>
      <t>2017.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</si>
  <si>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Nyító pénzkészlet 2017. 01.01.</t>
  </si>
  <si>
    <t>Sajátos elszámolások</t>
  </si>
  <si>
    <r>
      <t xml:space="preserve">2017 ÉVI MARADVÁNYKIMUTATÁSA </t>
    </r>
    <r>
      <rPr>
        <i/>
        <sz val="12"/>
        <rFont val="Times New Roman"/>
        <family val="1"/>
      </rPr>
      <t xml:space="preserve"> (adatok ezer Ft-ban)</t>
    </r>
  </si>
  <si>
    <r>
      <t>2017.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</si>
  <si>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2016. tény</t>
  </si>
  <si>
    <t>2016.  tény</t>
  </si>
  <si>
    <r>
      <t xml:space="preserve">2. SZIJÁRTÓHÁZA ÖNKORMÁNYZAT TÁRGYI ESZKÖZEINEK ALAKULÁSA 2017. ÉVBEN - </t>
    </r>
    <r>
      <rPr>
        <i/>
        <sz val="12"/>
        <rFont val="Times New Roman CE"/>
        <family val="0"/>
      </rPr>
      <t>(adatok Ft-ban)</t>
    </r>
  </si>
  <si>
    <t>1.</t>
  </si>
  <si>
    <t>2.</t>
  </si>
  <si>
    <t>3.</t>
  </si>
  <si>
    <t>4.</t>
  </si>
  <si>
    <t>települési arculati kézikönyv</t>
  </si>
  <si>
    <t>5.</t>
  </si>
  <si>
    <t>6.</t>
  </si>
  <si>
    <t>mikrohullámú sütő</t>
  </si>
  <si>
    <t>7.</t>
  </si>
  <si>
    <t>kávéfőző</t>
  </si>
  <si>
    <t>8.</t>
  </si>
  <si>
    <t>9.</t>
  </si>
  <si>
    <t>fa harangláb</t>
  </si>
  <si>
    <t>10.</t>
  </si>
  <si>
    <t>noteboock</t>
  </si>
  <si>
    <t>11.</t>
  </si>
  <si>
    <t>12.</t>
  </si>
  <si>
    <t>13.</t>
  </si>
  <si>
    <t>14.</t>
  </si>
  <si>
    <t xml:space="preserve">O-ra iródás </t>
  </si>
  <si>
    <t>15.</t>
  </si>
  <si>
    <t>16.</t>
  </si>
  <si>
    <t>17.</t>
  </si>
  <si>
    <t>18.</t>
  </si>
  <si>
    <t>19.</t>
  </si>
  <si>
    <t>20.</t>
  </si>
  <si>
    <t>21.</t>
  </si>
  <si>
    <t>aktiválás miatti csökkenés</t>
  </si>
  <si>
    <t>22.</t>
  </si>
  <si>
    <t>Ívóvívezeték felújítás 2016 évi teljesítés 2017. évi pénzügyi rendezés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</si>
  <si>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</si>
  <si>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</si>
  <si>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</si>
  <si>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</si>
  <si>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</si>
  <si>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</si>
  <si>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</si>
  <si>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</si>
  <si>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</si>
  <si>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</si>
  <si>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</si>
  <si>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</si>
  <si>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r>
      <t xml:space="preserve">SZIJÁRTÓHÁZA KÖZSÉG ÖNKORMÁNYZATA 2017. ÉVI PÉNZESZKÖZ VÁLTOZÁSÁNAK BEMUTATÁSA               </t>
    </r>
    <r>
      <rPr>
        <i/>
        <sz val="11"/>
        <rFont val="Times New Roman"/>
        <family val="1"/>
      </rPr>
      <t>(adatok Ft-ban)</t>
    </r>
  </si>
  <si>
    <t>Követelés felhalmozási visszat.tám.</t>
  </si>
  <si>
    <t>2018. március 31.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</si>
</sst>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\ &quot;Ft&quot;"/>
    <numFmt numFmtId="170" formatCode="[$-40E]yyyy\.\ mmmm\ d\."/>
    <numFmt numFmtId="171" formatCode="0.0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u val="single"/>
      <sz val="12"/>
      <name val="Times New Roman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0" fillId="28" borderId="7" applyNumberFormat="0" applyFont="0" applyAlignment="0" applyProtection="0"/>
    <xf numFmtId="0" fontId="92" fillId="29" borderId="0" applyNumberFormat="0" applyBorder="0" applyAlignment="0" applyProtection="0"/>
    <xf numFmtId="0" fontId="93" fillId="30" borderId="8" applyNumberFormat="0" applyAlignment="0" applyProtection="0"/>
    <xf numFmtId="0" fontId="94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0" fontId="99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10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8" applyFont="1" applyFill="1" applyBorder="1" applyAlignment="1">
      <alignment horizontal="center" vertical="center" wrapText="1"/>
      <protection/>
    </xf>
    <xf numFmtId="3" fontId="4" fillId="33" borderId="10" xfId="78" applyNumberFormat="1" applyFont="1" applyFill="1" applyBorder="1" applyAlignment="1">
      <alignment horizontal="right" vertical="center" wrapText="1"/>
      <protection/>
    </xf>
    <xf numFmtId="3" fontId="4" fillId="33" borderId="10" xfId="78" applyNumberFormat="1" applyFont="1" applyFill="1" applyBorder="1" applyAlignment="1">
      <alignment horizontal="center" vertical="center" wrapText="1"/>
      <protection/>
    </xf>
    <xf numFmtId="0" fontId="4" fillId="33" borderId="10" xfId="78" applyFont="1" applyFill="1" applyBorder="1" applyAlignment="1">
      <alignment horizontal="left" vertical="center" wrapText="1"/>
      <protection/>
    </xf>
    <xf numFmtId="0" fontId="3" fillId="33" borderId="10" xfId="78" applyFont="1" applyFill="1" applyBorder="1" applyAlignment="1">
      <alignment horizontal="left" vertical="center" wrapText="1"/>
      <protection/>
    </xf>
    <xf numFmtId="0" fontId="5" fillId="33" borderId="10" xfId="78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8" applyNumberFormat="1" applyFont="1" applyFill="1" applyBorder="1" applyAlignment="1">
      <alignment horizontal="right" vertical="center" wrapText="1"/>
      <protection/>
    </xf>
    <xf numFmtId="3" fontId="3" fillId="33" borderId="10" xfId="78" applyNumberFormat="1" applyFont="1" applyFill="1" applyBorder="1" applyAlignment="1">
      <alignment horizontal="right" vertical="center" wrapText="1"/>
      <protection/>
    </xf>
    <xf numFmtId="3" fontId="4" fillId="0" borderId="10" xfId="78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8" applyFont="1" applyFill="1" applyBorder="1" applyAlignment="1">
      <alignment horizontal="center"/>
      <protection/>
    </xf>
    <xf numFmtId="3" fontId="3" fillId="0" borderId="10" xfId="78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101" fillId="0" borderId="0" xfId="0" applyFont="1" applyAlignment="1">
      <alignment/>
    </xf>
    <xf numFmtId="0" fontId="102" fillId="0" borderId="0" xfId="68" applyFont="1" applyAlignment="1">
      <alignment wrapText="1"/>
      <protection/>
    </xf>
    <xf numFmtId="0" fontId="103" fillId="0" borderId="0" xfId="68" applyFont="1">
      <alignment/>
      <protection/>
    </xf>
    <xf numFmtId="0" fontId="104" fillId="0" borderId="10" xfId="68" applyFont="1" applyBorder="1">
      <alignment/>
      <protection/>
    </xf>
    <xf numFmtId="0" fontId="104" fillId="0" borderId="0" xfId="68" applyFont="1">
      <alignment/>
      <protection/>
    </xf>
    <xf numFmtId="3" fontId="105" fillId="0" borderId="0" xfId="68" applyNumberFormat="1" applyFont="1" applyAlignment="1">
      <alignment vertical="center"/>
      <protection/>
    </xf>
    <xf numFmtId="3" fontId="106" fillId="0" borderId="11" xfId="68" applyNumberFormat="1" applyFont="1" applyBorder="1" applyAlignment="1">
      <alignment horizontal="left" vertical="center" wrapText="1"/>
      <protection/>
    </xf>
    <xf numFmtId="3" fontId="107" fillId="0" borderId="10" xfId="68" applyNumberFormat="1" applyFont="1" applyBorder="1" applyAlignment="1">
      <alignment horizontal="center" vertical="center" wrapText="1"/>
      <protection/>
    </xf>
    <xf numFmtId="3" fontId="102" fillId="0" borderId="0" xfId="68" applyNumberFormat="1" applyFont="1" applyAlignment="1">
      <alignment wrapText="1"/>
      <protection/>
    </xf>
    <xf numFmtId="3" fontId="102" fillId="0" borderId="0" xfId="68" applyNumberFormat="1" applyFont="1">
      <alignment/>
      <protection/>
    </xf>
    <xf numFmtId="3" fontId="102" fillId="0" borderId="10" xfId="68" applyNumberFormat="1" applyFont="1" applyBorder="1" applyAlignment="1">
      <alignment wrapText="1"/>
      <protection/>
    </xf>
    <xf numFmtId="3" fontId="103" fillId="0" borderId="10" xfId="68" applyNumberFormat="1" applyFont="1" applyBorder="1">
      <alignment/>
      <protection/>
    </xf>
    <xf numFmtId="3" fontId="103" fillId="0" borderId="0" xfId="68" applyNumberFormat="1" applyFont="1">
      <alignment/>
      <protection/>
    </xf>
    <xf numFmtId="3" fontId="102" fillId="0" borderId="10" xfId="68" applyNumberFormat="1" applyFont="1" applyBorder="1" applyAlignment="1">
      <alignment vertical="center" wrapText="1"/>
      <protection/>
    </xf>
    <xf numFmtId="3" fontId="107" fillId="0" borderId="10" xfId="68" applyNumberFormat="1" applyFont="1" applyBorder="1" applyAlignment="1">
      <alignment wrapText="1"/>
      <protection/>
    </xf>
    <xf numFmtId="3" fontId="104" fillId="0" borderId="10" xfId="68" applyNumberFormat="1" applyFont="1" applyBorder="1">
      <alignment/>
      <protection/>
    </xf>
    <xf numFmtId="3" fontId="104" fillId="0" borderId="0" xfId="68" applyNumberFormat="1" applyFont="1">
      <alignment/>
      <protection/>
    </xf>
    <xf numFmtId="3" fontId="107" fillId="0" borderId="10" xfId="68" applyNumberFormat="1" applyFont="1" applyBorder="1" applyAlignment="1">
      <alignment vertical="center" wrapText="1"/>
      <protection/>
    </xf>
    <xf numFmtId="3" fontId="107" fillId="0" borderId="10" xfId="68" applyNumberFormat="1" applyFont="1" applyBorder="1" applyAlignment="1">
      <alignment vertical="top" wrapText="1"/>
      <protection/>
    </xf>
    <xf numFmtId="3" fontId="16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8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8" applyFont="1" applyFill="1" applyBorder="1" applyAlignment="1">
      <alignment horizontal="center" vertical="center"/>
      <protection/>
    </xf>
    <xf numFmtId="0" fontId="103" fillId="0" borderId="10" xfId="68" applyFont="1" applyBorder="1" applyAlignment="1">
      <alignment wrapText="1"/>
      <protection/>
    </xf>
    <xf numFmtId="3" fontId="4" fillId="0" borderId="13" xfId="78" applyNumberFormat="1" applyFont="1" applyFill="1" applyBorder="1" applyAlignment="1">
      <alignment horizontal="right" wrapText="1"/>
      <protection/>
    </xf>
    <xf numFmtId="0" fontId="104" fillId="0" borderId="10" xfId="68" applyFont="1" applyBorder="1" applyAlignment="1">
      <alignment wrapText="1"/>
      <protection/>
    </xf>
    <xf numFmtId="0" fontId="104" fillId="0" borderId="10" xfId="68" applyFont="1" applyBorder="1" applyAlignment="1">
      <alignment vertical="top" wrapText="1"/>
      <protection/>
    </xf>
    <xf numFmtId="0" fontId="12" fillId="0" borderId="0" xfId="72" applyFill="1">
      <alignment/>
      <protection/>
    </xf>
    <xf numFmtId="0" fontId="3" fillId="0" borderId="0" xfId="76" applyFont="1" applyFill="1" applyAlignment="1">
      <alignment horizontal="center"/>
      <protection/>
    </xf>
    <xf numFmtId="0" fontId="4" fillId="0" borderId="0" xfId="76" applyFont="1" applyFill="1">
      <alignment/>
      <protection/>
    </xf>
    <xf numFmtId="0" fontId="4" fillId="0" borderId="11" xfId="76" applyFont="1" applyFill="1" applyBorder="1" applyAlignment="1">
      <alignment horizontal="center"/>
      <protection/>
    </xf>
    <xf numFmtId="0" fontId="12" fillId="0" borderId="0" xfId="72">
      <alignment/>
      <protection/>
    </xf>
    <xf numFmtId="0" fontId="4" fillId="0" borderId="0" xfId="76" applyFont="1">
      <alignment/>
      <protection/>
    </xf>
    <xf numFmtId="0" fontId="3" fillId="0" borderId="10" xfId="76" applyFont="1" applyFill="1" applyBorder="1" applyAlignment="1">
      <alignment horizontal="center" vertical="center" wrapText="1"/>
      <protection/>
    </xf>
    <xf numFmtId="0" fontId="8" fillId="0" borderId="0" xfId="76" applyFont="1">
      <alignment/>
      <protection/>
    </xf>
    <xf numFmtId="0" fontId="4" fillId="0" borderId="10" xfId="76" applyFont="1" applyFill="1" applyBorder="1" applyAlignment="1">
      <alignment/>
      <protection/>
    </xf>
    <xf numFmtId="3" fontId="4" fillId="0" borderId="10" xfId="76" applyNumberFormat="1" applyFont="1" applyBorder="1" applyAlignment="1">
      <alignment/>
      <protection/>
    </xf>
    <xf numFmtId="3" fontId="10" fillId="0" borderId="10" xfId="76" applyNumberFormat="1" applyFont="1" applyBorder="1" applyAlignment="1">
      <alignment/>
      <protection/>
    </xf>
    <xf numFmtId="3" fontId="8" fillId="0" borderId="10" xfId="76" applyNumberFormat="1" applyFont="1" applyBorder="1" applyAlignment="1">
      <alignment/>
      <protection/>
    </xf>
    <xf numFmtId="0" fontId="4" fillId="0" borderId="10" xfId="78" applyFont="1" applyFill="1" applyBorder="1" applyAlignment="1">
      <alignment wrapText="1"/>
      <protection/>
    </xf>
    <xf numFmtId="3" fontId="103" fillId="0" borderId="0" xfId="68" applyNumberFormat="1" applyFont="1" applyAlignment="1">
      <alignment horizontal="center"/>
      <protection/>
    </xf>
    <xf numFmtId="0" fontId="5" fillId="0" borderId="10" xfId="78" applyFont="1" applyFill="1" applyBorder="1" applyAlignment="1">
      <alignment/>
      <protection/>
    </xf>
    <xf numFmtId="0" fontId="15" fillId="0" borderId="10" xfId="78" applyFont="1" applyFill="1" applyBorder="1" applyAlignment="1">
      <alignment/>
      <protection/>
    </xf>
    <xf numFmtId="0" fontId="15" fillId="0" borderId="10" xfId="78" applyFont="1" applyFill="1" applyBorder="1" applyAlignment="1">
      <alignment wrapText="1"/>
      <protection/>
    </xf>
    <xf numFmtId="0" fontId="20" fillId="0" borderId="10" xfId="78" applyFont="1" applyFill="1" applyBorder="1" applyAlignment="1">
      <alignment wrapText="1"/>
      <protection/>
    </xf>
    <xf numFmtId="0" fontId="22" fillId="0" borderId="10" xfId="78" applyFont="1" applyFill="1" applyBorder="1" applyAlignment="1">
      <alignment wrapText="1"/>
      <protection/>
    </xf>
    <xf numFmtId="0" fontId="8" fillId="33" borderId="10" xfId="78" applyFont="1" applyFill="1" applyBorder="1" applyAlignment="1">
      <alignment horizontal="left" vertical="center" wrapText="1"/>
      <protection/>
    </xf>
    <xf numFmtId="0" fontId="7" fillId="33" borderId="10" xfId="78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/>
    </xf>
    <xf numFmtId="0" fontId="3" fillId="0" borderId="10" xfId="76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left" wrapText="1"/>
      <protection/>
    </xf>
    <xf numFmtId="0" fontId="4" fillId="0" borderId="10" xfId="76" applyFont="1" applyFill="1" applyBorder="1" applyAlignment="1">
      <alignment horizontal="left"/>
      <protection/>
    </xf>
    <xf numFmtId="0" fontId="4" fillId="0" borderId="10" xfId="76" applyFont="1" applyBorder="1" applyAlignment="1">
      <alignment vertical="top" wrapText="1"/>
      <protection/>
    </xf>
    <xf numFmtId="0" fontId="10" fillId="0" borderId="10" xfId="76" applyFont="1" applyBorder="1" applyAlignment="1" quotePrefix="1">
      <alignment vertical="top" wrapText="1"/>
      <protection/>
    </xf>
    <xf numFmtId="0" fontId="8" fillId="0" borderId="10" xfId="76" applyFont="1" applyBorder="1" applyAlignment="1" quotePrefix="1">
      <alignment vertical="top" wrapText="1"/>
      <protection/>
    </xf>
    <xf numFmtId="0" fontId="3" fillId="0" borderId="10" xfId="76" applyFont="1" applyBorder="1" applyAlignment="1">
      <alignment vertical="top" wrapText="1"/>
      <protection/>
    </xf>
    <xf numFmtId="3" fontId="4" fillId="33" borderId="10" xfId="78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8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8" applyNumberFormat="1" applyFont="1" applyFill="1" applyBorder="1" applyAlignment="1">
      <alignment wrapText="1"/>
      <protection/>
    </xf>
    <xf numFmtId="0" fontId="4" fillId="0" borderId="10" xfId="78" applyFont="1" applyFill="1" applyBorder="1" applyAlignment="1" quotePrefix="1">
      <alignment/>
      <protection/>
    </xf>
    <xf numFmtId="0" fontId="4" fillId="0" borderId="10" xfId="78" applyFont="1" applyFill="1" applyBorder="1" applyAlignment="1" quotePrefix="1">
      <alignment wrapText="1"/>
      <protection/>
    </xf>
    <xf numFmtId="0" fontId="4" fillId="0" borderId="10" xfId="78" applyFont="1" applyFill="1" applyBorder="1" applyAlignment="1">
      <alignment horizontal="center" vertical="center"/>
      <protection/>
    </xf>
    <xf numFmtId="0" fontId="3" fillId="0" borderId="10" xfId="78" applyFont="1" applyFill="1" applyBorder="1" applyAlignment="1">
      <alignment vertical="center" wrapText="1"/>
      <protection/>
    </xf>
    <xf numFmtId="0" fontId="4" fillId="0" borderId="10" xfId="78" applyFont="1" applyFill="1" applyBorder="1" applyAlignment="1">
      <alignment vertical="center" wrapText="1"/>
      <protection/>
    </xf>
    <xf numFmtId="0" fontId="5" fillId="0" borderId="10" xfId="78" applyFont="1" applyFill="1" applyBorder="1" applyAlignment="1">
      <alignment vertical="center" wrapText="1"/>
      <protection/>
    </xf>
    <xf numFmtId="0" fontId="10" fillId="0" borderId="10" xfId="78" applyFont="1" applyFill="1" applyBorder="1" applyAlignment="1">
      <alignment horizontal="left" vertical="center" wrapText="1"/>
      <protection/>
    </xf>
    <xf numFmtId="0" fontId="4" fillId="0" borderId="10" xfId="78" applyFont="1" applyFill="1" applyBorder="1" applyAlignment="1">
      <alignment vertical="center"/>
      <protection/>
    </xf>
    <xf numFmtId="3" fontId="15" fillId="33" borderId="10" xfId="78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7" fillId="0" borderId="0" xfId="68" applyNumberFormat="1" applyFont="1" applyBorder="1" applyAlignment="1">
      <alignment vertical="center" wrapText="1"/>
      <protection/>
    </xf>
    <xf numFmtId="3" fontId="104" fillId="0" borderId="0" xfId="68" applyNumberFormat="1" applyFont="1" applyBorder="1">
      <alignment/>
      <protection/>
    </xf>
    <xf numFmtId="3" fontId="19" fillId="0" borderId="0" xfId="68" applyNumberFormat="1" applyFont="1" applyAlignment="1">
      <alignment wrapText="1"/>
      <protection/>
    </xf>
    <xf numFmtId="0" fontId="4" fillId="33" borderId="10" xfId="78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8" applyFont="1" applyFill="1" applyBorder="1" applyAlignment="1">
      <alignment horizontal="center" wrapText="1"/>
      <protection/>
    </xf>
    <xf numFmtId="0" fontId="21" fillId="0" borderId="10" xfId="78" applyFont="1" applyFill="1" applyBorder="1" applyAlignment="1">
      <alignment horizontal="center" wrapText="1"/>
      <protection/>
    </xf>
    <xf numFmtId="0" fontId="15" fillId="33" borderId="10" xfId="78" applyFont="1" applyFill="1" applyBorder="1" applyAlignment="1">
      <alignment horizontal="left" vertical="center" wrapText="1"/>
      <protection/>
    </xf>
    <xf numFmtId="0" fontId="21" fillId="0" borderId="10" xfId="78" applyFont="1" applyFill="1" applyBorder="1" applyAlignment="1">
      <alignment horizontal="center"/>
      <protection/>
    </xf>
    <xf numFmtId="0" fontId="4" fillId="0" borderId="10" xfId="78" applyFont="1" applyFill="1" applyBorder="1" applyAlignment="1" quotePrefix="1">
      <alignment horizontal="center"/>
      <protection/>
    </xf>
    <xf numFmtId="3" fontId="3" fillId="0" borderId="10" xfId="78" applyNumberFormat="1" applyFont="1" applyFill="1" applyBorder="1" applyAlignment="1">
      <alignment wrapText="1"/>
      <protection/>
    </xf>
    <xf numFmtId="0" fontId="4" fillId="0" borderId="10" xfId="78" applyFont="1" applyFill="1" applyBorder="1" applyAlignment="1" quotePrefix="1">
      <alignment horizontal="left" wrapText="1"/>
      <protection/>
    </xf>
    <xf numFmtId="0" fontId="108" fillId="0" borderId="10" xfId="78" applyFont="1" applyFill="1" applyBorder="1" applyAlignment="1" quotePrefix="1">
      <alignment wrapText="1"/>
      <protection/>
    </xf>
    <xf numFmtId="0" fontId="108" fillId="0" borderId="10" xfId="78" applyFont="1" applyFill="1" applyBorder="1" applyAlignment="1">
      <alignment wrapText="1"/>
      <protection/>
    </xf>
    <xf numFmtId="0" fontId="108" fillId="0" borderId="10" xfId="78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9" fillId="0" borderId="10" xfId="78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8" applyNumberFormat="1" applyFont="1" applyFill="1" applyBorder="1" applyAlignment="1">
      <alignment horizontal="right" vertical="center" wrapText="1"/>
      <protection/>
    </xf>
    <xf numFmtId="3" fontId="107" fillId="0" borderId="14" xfId="68" applyNumberFormat="1" applyFont="1" applyBorder="1" applyAlignment="1">
      <alignment horizontal="center" vertical="center" wrapText="1"/>
      <protection/>
    </xf>
    <xf numFmtId="0" fontId="8" fillId="0" borderId="10" xfId="78" applyFont="1" applyFill="1" applyBorder="1" applyAlignment="1">
      <alignment vertical="center" wrapText="1"/>
      <protection/>
    </xf>
    <xf numFmtId="3" fontId="106" fillId="0" borderId="0" xfId="68" applyNumberFormat="1" applyFont="1" applyBorder="1" applyAlignment="1">
      <alignment horizontal="left" vertical="center" wrapText="1"/>
      <protection/>
    </xf>
    <xf numFmtId="0" fontId="4" fillId="33" borderId="10" xfId="78" applyFont="1" applyFill="1" applyBorder="1" applyAlignment="1" quotePrefix="1">
      <alignment horizontal="left" vertical="center" wrapText="1"/>
      <protection/>
    </xf>
    <xf numFmtId="0" fontId="15" fillId="0" borderId="10" xfId="78" applyFont="1" applyFill="1" applyBorder="1" applyAlignment="1" quotePrefix="1">
      <alignment wrapText="1"/>
      <protection/>
    </xf>
    <xf numFmtId="0" fontId="4" fillId="0" borderId="10" xfId="78" applyFont="1" applyFill="1" applyBorder="1" applyAlignment="1" quotePrefix="1">
      <alignment horizontal="left" wrapText="1" indent="2"/>
      <protection/>
    </xf>
    <xf numFmtId="0" fontId="4" fillId="0" borderId="10" xfId="78" applyFont="1" applyFill="1" applyBorder="1" applyAlignment="1" quotePrefix="1">
      <alignment horizontal="left" wrapText="1" indent="3"/>
      <protection/>
    </xf>
    <xf numFmtId="3" fontId="109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78" fillId="0" borderId="0" xfId="0" applyFont="1" applyAlignment="1">
      <alignment/>
    </xf>
    <xf numFmtId="0" fontId="4" fillId="0" borderId="10" xfId="78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0" fontId="100" fillId="0" borderId="0" xfId="0" applyFont="1" applyAlignment="1">
      <alignment horizontal="center"/>
    </xf>
    <xf numFmtId="0" fontId="103" fillId="0" borderId="0" xfId="68" applyFont="1" applyAlignment="1">
      <alignment horizontal="right"/>
      <protection/>
    </xf>
    <xf numFmtId="3" fontId="109" fillId="33" borderId="10" xfId="78" applyNumberFormat="1" applyFont="1" applyFill="1" applyBorder="1" applyAlignment="1">
      <alignment horizontal="right" vertical="center" wrapText="1"/>
      <protection/>
    </xf>
    <xf numFmtId="0" fontId="110" fillId="0" borderId="0" xfId="0" applyFont="1" applyAlignment="1">
      <alignment horizontal="center"/>
    </xf>
    <xf numFmtId="3" fontId="109" fillId="0" borderId="0" xfId="0" applyNumberFormat="1" applyFont="1" applyAlignment="1">
      <alignment horizontal="right"/>
    </xf>
    <xf numFmtId="3" fontId="100" fillId="0" borderId="0" xfId="0" applyNumberFormat="1" applyFont="1" applyAlignment="1">
      <alignment/>
    </xf>
    <xf numFmtId="0" fontId="111" fillId="0" borderId="0" xfId="0" applyFont="1" applyAlignment="1">
      <alignment/>
    </xf>
    <xf numFmtId="0" fontId="95" fillId="0" borderId="0" xfId="0" applyFont="1" applyAlignment="1">
      <alignment/>
    </xf>
    <xf numFmtId="0" fontId="100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 vertical="center"/>
    </xf>
    <xf numFmtId="0" fontId="108" fillId="0" borderId="10" xfId="78" applyFont="1" applyFill="1" applyBorder="1" applyAlignment="1" quotePrefix="1">
      <alignment vertical="center" wrapText="1"/>
      <protection/>
    </xf>
    <xf numFmtId="3" fontId="4" fillId="33" borderId="10" xfId="78" applyNumberFormat="1" applyFont="1" applyFill="1" applyBorder="1" applyAlignment="1">
      <alignment vertical="center" wrapText="1"/>
      <protection/>
    </xf>
    <xf numFmtId="0" fontId="111" fillId="0" borderId="0" xfId="0" applyFont="1" applyAlignment="1">
      <alignment horizontal="center"/>
    </xf>
    <xf numFmtId="3" fontId="105" fillId="0" borderId="0" xfId="0" applyNumberFormat="1" applyFont="1" applyAlignment="1">
      <alignment horizontal="center"/>
    </xf>
    <xf numFmtId="0" fontId="3" fillId="0" borderId="10" xfId="78" applyFont="1" applyFill="1" applyBorder="1" applyAlignment="1">
      <alignment horizontal="center" vertical="center"/>
      <protection/>
    </xf>
    <xf numFmtId="0" fontId="111" fillId="0" borderId="10" xfId="0" applyFont="1" applyBorder="1" applyAlignment="1">
      <alignment/>
    </xf>
    <xf numFmtId="3" fontId="105" fillId="0" borderId="10" xfId="0" applyNumberFormat="1" applyFont="1" applyBorder="1" applyAlignment="1">
      <alignment horizontal="center"/>
    </xf>
    <xf numFmtId="0" fontId="100" fillId="0" borderId="10" xfId="0" applyFont="1" applyBorder="1" applyAlignment="1">
      <alignment horizontal="left"/>
    </xf>
    <xf numFmtId="3" fontId="100" fillId="0" borderId="10" xfId="0" applyNumberFormat="1" applyFont="1" applyBorder="1" applyAlignment="1">
      <alignment/>
    </xf>
    <xf numFmtId="3" fontId="105" fillId="0" borderId="10" xfId="0" applyNumberFormat="1" applyFont="1" applyBorder="1" applyAlignment="1">
      <alignment/>
    </xf>
    <xf numFmtId="0" fontId="95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4" fontId="4" fillId="0" borderId="10" xfId="78" applyNumberFormat="1" applyFont="1" applyFill="1" applyBorder="1" applyAlignment="1">
      <alignment horizontal="center" vertical="center"/>
      <protection/>
    </xf>
    <xf numFmtId="0" fontId="4" fillId="33" borderId="10" xfId="78" applyFont="1" applyFill="1" applyBorder="1" applyAlignment="1">
      <alignment vertical="center"/>
      <protection/>
    </xf>
    <xf numFmtId="0" fontId="3" fillId="33" borderId="10" xfId="78" applyFont="1" applyFill="1" applyBorder="1" applyAlignment="1">
      <alignment vertical="center"/>
      <protection/>
    </xf>
    <xf numFmtId="3" fontId="3" fillId="33" borderId="10" xfId="78" applyNumberFormat="1" applyFont="1" applyFill="1" applyBorder="1" applyAlignment="1">
      <alignment vertical="center" wrapText="1"/>
      <protection/>
    </xf>
    <xf numFmtId="0" fontId="28" fillId="0" borderId="0" xfId="64" applyFont="1" applyBorder="1" applyAlignment="1">
      <alignment/>
      <protection/>
    </xf>
    <xf numFmtId="0" fontId="30" fillId="0" borderId="0" xfId="64" applyFont="1" applyFill="1">
      <alignment/>
      <protection/>
    </xf>
    <xf numFmtId="0" fontId="12" fillId="0" borderId="0" xfId="81" applyFont="1">
      <alignment/>
      <protection/>
    </xf>
    <xf numFmtId="0" fontId="8" fillId="0" borderId="0" xfId="71" applyNumberFormat="1" applyFont="1" applyFill="1" applyBorder="1" applyAlignment="1" applyProtection="1">
      <alignment/>
      <protection locked="0"/>
    </xf>
    <xf numFmtId="0" fontId="12" fillId="0" borderId="10" xfId="81" applyFont="1" applyBorder="1">
      <alignment/>
      <protection/>
    </xf>
    <xf numFmtId="0" fontId="28" fillId="0" borderId="10" xfId="64" applyFont="1" applyFill="1" applyBorder="1" applyAlignment="1">
      <alignment horizontal="center"/>
      <protection/>
    </xf>
    <xf numFmtId="0" fontId="31" fillId="0" borderId="10" xfId="64" applyFont="1" applyFill="1" applyBorder="1" applyAlignment="1">
      <alignment horizontal="center"/>
      <protection/>
    </xf>
    <xf numFmtId="4" fontId="3" fillId="0" borderId="10" xfId="71" applyNumberFormat="1" applyFont="1" applyFill="1" applyBorder="1" applyAlignment="1" applyProtection="1">
      <alignment horizontal="center"/>
      <protection locked="0"/>
    </xf>
    <xf numFmtId="14" fontId="32" fillId="0" borderId="10" xfId="71" applyNumberFormat="1" applyFont="1" applyFill="1" applyBorder="1" applyAlignment="1" applyProtection="1">
      <alignment horizontal="center"/>
      <protection locked="0"/>
    </xf>
    <xf numFmtId="4" fontId="7" fillId="0" borderId="10" xfId="71" applyNumberFormat="1" applyFont="1" applyFill="1" applyBorder="1" applyAlignment="1" applyProtection="1">
      <alignment/>
      <protection locked="0"/>
    </xf>
    <xf numFmtId="4" fontId="8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/>
      <protection locked="0"/>
    </xf>
    <xf numFmtId="4" fontId="9" fillId="0" borderId="10" xfId="71" applyNumberFormat="1" applyFont="1" applyFill="1" applyBorder="1" applyAlignment="1" applyProtection="1">
      <alignment wrapText="1"/>
      <protection locked="0"/>
    </xf>
    <xf numFmtId="4" fontId="33" fillId="0" borderId="10" xfId="71" applyNumberFormat="1" applyFont="1" applyFill="1" applyBorder="1" applyAlignment="1" applyProtection="1">
      <alignment/>
      <protection locked="0"/>
    </xf>
    <xf numFmtId="4" fontId="34" fillId="0" borderId="10" xfId="71" applyNumberFormat="1" applyFont="1" applyFill="1" applyBorder="1" applyAlignment="1" applyProtection="1">
      <alignment wrapText="1"/>
      <protection locked="0"/>
    </xf>
    <xf numFmtId="4" fontId="34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 wrapText="1"/>
      <protection locked="0"/>
    </xf>
    <xf numFmtId="4" fontId="9" fillId="0" borderId="10" xfId="71" applyNumberFormat="1" applyFont="1" applyFill="1" applyBorder="1" applyAlignment="1" applyProtection="1">
      <alignment/>
      <protection locked="0"/>
    </xf>
    <xf numFmtId="0" fontId="7" fillId="0" borderId="0" xfId="71" applyNumberFormat="1" applyFont="1" applyFill="1" applyBorder="1" applyAlignment="1" applyProtection="1">
      <alignment/>
      <protection locked="0"/>
    </xf>
    <xf numFmtId="4" fontId="10" fillId="0" borderId="10" xfId="71" applyNumberFormat="1" applyFont="1" applyFill="1" applyBorder="1" applyAlignment="1" applyProtection="1">
      <alignment/>
      <protection locked="0"/>
    </xf>
    <xf numFmtId="4" fontId="14" fillId="0" borderId="10" xfId="71" applyNumberFormat="1" applyFont="1" applyFill="1" applyBorder="1" applyAlignment="1" applyProtection="1">
      <alignment/>
      <protection locked="0"/>
    </xf>
    <xf numFmtId="0" fontId="9" fillId="0" borderId="0" xfId="71" applyNumberFormat="1" applyFont="1" applyFill="1" applyBorder="1" applyAlignment="1" applyProtection="1">
      <alignment/>
      <protection locked="0"/>
    </xf>
    <xf numFmtId="0" fontId="8" fillId="0" borderId="10" xfId="71" applyNumberFormat="1" applyFont="1" applyFill="1" applyBorder="1" applyAlignment="1" applyProtection="1">
      <alignment/>
      <protection locked="0"/>
    </xf>
    <xf numFmtId="0" fontId="10" fillId="0" borderId="0" xfId="71" applyNumberFormat="1" applyFont="1" applyFill="1" applyBorder="1" applyAlignment="1" applyProtection="1">
      <alignment/>
      <protection locked="0"/>
    </xf>
    <xf numFmtId="0" fontId="16" fillId="0" borderId="0" xfId="71" applyNumberFormat="1" applyFont="1" applyFill="1" applyBorder="1" applyAlignment="1" applyProtection="1">
      <alignment/>
      <protection locked="0"/>
    </xf>
    <xf numFmtId="4" fontId="3" fillId="0" borderId="10" xfId="71" applyNumberFormat="1" applyFont="1" applyFill="1" applyBorder="1" applyAlignment="1" applyProtection="1">
      <alignment/>
      <protection locked="0"/>
    </xf>
    <xf numFmtId="0" fontId="36" fillId="0" borderId="10" xfId="81" applyFont="1" applyBorder="1">
      <alignment/>
      <protection/>
    </xf>
    <xf numFmtId="0" fontId="37" fillId="0" borderId="10" xfId="64" applyFont="1" applyFill="1" applyBorder="1" applyAlignment="1">
      <alignment horizontal="center"/>
      <protection/>
    </xf>
    <xf numFmtId="0" fontId="36" fillId="0" borderId="0" xfId="81" applyFont="1">
      <alignment/>
      <protection/>
    </xf>
    <xf numFmtId="4" fontId="36" fillId="0" borderId="0" xfId="71" applyNumberFormat="1" applyFont="1" applyFill="1" applyBorder="1" applyAlignment="1" applyProtection="1">
      <alignment/>
      <protection locked="0"/>
    </xf>
    <xf numFmtId="4" fontId="38" fillId="0" borderId="10" xfId="71" applyNumberFormat="1" applyFont="1" applyFill="1" applyBorder="1" applyAlignment="1" applyProtection="1">
      <alignment/>
      <protection locked="0"/>
    </xf>
    <xf numFmtId="4" fontId="36" fillId="0" borderId="10" xfId="71" applyNumberFormat="1" applyFont="1" applyFill="1" applyBorder="1" applyAlignment="1" applyProtection="1">
      <alignment/>
      <protection locked="0"/>
    </xf>
    <xf numFmtId="4" fontId="39" fillId="0" borderId="10" xfId="71" applyNumberFormat="1" applyFont="1" applyFill="1" applyBorder="1" applyAlignment="1" applyProtection="1">
      <alignment/>
      <protection locked="0"/>
    </xf>
    <xf numFmtId="4" fontId="40" fillId="0" borderId="10" xfId="71" applyNumberFormat="1" applyFont="1" applyFill="1" applyBorder="1" applyAlignment="1" applyProtection="1">
      <alignment/>
      <protection locked="0"/>
    </xf>
    <xf numFmtId="4" fontId="41" fillId="0" borderId="10" xfId="71" applyNumberFormat="1" applyFont="1" applyFill="1" applyBorder="1" applyAlignment="1" applyProtection="1">
      <alignment/>
      <protection locked="0"/>
    </xf>
    <xf numFmtId="4" fontId="40" fillId="0" borderId="10" xfId="75" applyNumberFormat="1" applyFont="1" applyFill="1" applyBorder="1" applyAlignment="1" applyProtection="1">
      <alignment/>
      <protection locked="0"/>
    </xf>
    <xf numFmtId="4" fontId="38" fillId="34" borderId="10" xfId="71" applyNumberFormat="1" applyFont="1" applyFill="1" applyBorder="1" applyAlignment="1" applyProtection="1">
      <alignment/>
      <protection locked="0"/>
    </xf>
    <xf numFmtId="4" fontId="40" fillId="34" borderId="10" xfId="71" applyNumberFormat="1" applyFont="1" applyFill="1" applyBorder="1" applyAlignment="1" applyProtection="1">
      <alignment/>
      <protection locked="0"/>
    </xf>
    <xf numFmtId="4" fontId="42" fillId="0" borderId="10" xfId="71" applyNumberFormat="1" applyFont="1" applyFill="1" applyBorder="1" applyAlignment="1" applyProtection="1">
      <alignment/>
      <protection locked="0"/>
    </xf>
    <xf numFmtId="4" fontId="41" fillId="34" borderId="10" xfId="71" applyNumberFormat="1" applyFont="1" applyFill="1" applyBorder="1" applyAlignment="1" applyProtection="1">
      <alignment/>
      <protection locked="0"/>
    </xf>
    <xf numFmtId="4" fontId="112" fillId="0" borderId="0" xfId="71" applyNumberFormat="1" applyFont="1" applyFill="1" applyBorder="1" applyAlignment="1" applyProtection="1">
      <alignment/>
      <protection locked="0"/>
    </xf>
    <xf numFmtId="4" fontId="43" fillId="0" borderId="10" xfId="71" applyNumberFormat="1" applyFont="1" applyFill="1" applyBorder="1" applyAlignment="1" applyProtection="1">
      <alignment/>
      <protection locked="0"/>
    </xf>
    <xf numFmtId="4" fontId="11" fillId="0" borderId="10" xfId="71" applyNumberFormat="1" applyFont="1" applyFill="1" applyBorder="1" applyAlignment="1" applyProtection="1">
      <alignment/>
      <protection locked="0"/>
    </xf>
    <xf numFmtId="4" fontId="11" fillId="0" borderId="0" xfId="71" applyNumberFormat="1" applyFont="1" applyFill="1" applyBorder="1" applyAlignment="1" applyProtection="1">
      <alignment/>
      <protection locked="0"/>
    </xf>
    <xf numFmtId="4" fontId="38" fillId="35" borderId="10" xfId="71" applyNumberFormat="1" applyFont="1" applyFill="1" applyBorder="1" applyAlignment="1" applyProtection="1">
      <alignment wrapText="1"/>
      <protection locked="0"/>
    </xf>
    <xf numFmtId="4" fontId="38" fillId="35" borderId="10" xfId="71" applyNumberFormat="1" applyFont="1" applyFill="1" applyBorder="1" applyAlignment="1" applyProtection="1">
      <alignment/>
      <protection locked="0"/>
    </xf>
    <xf numFmtId="4" fontId="40" fillId="35" borderId="10" xfId="71" applyNumberFormat="1" applyFont="1" applyFill="1" applyBorder="1" applyAlignment="1" applyProtection="1">
      <alignment/>
      <protection locked="0"/>
    </xf>
    <xf numFmtId="4" fontId="38" fillId="0" borderId="0" xfId="71" applyNumberFormat="1" applyFont="1" applyFill="1" applyBorder="1" applyAlignment="1" applyProtection="1">
      <alignment/>
      <protection locked="0"/>
    </xf>
    <xf numFmtId="0" fontId="30" fillId="0" borderId="0" xfId="67" applyFont="1" applyFill="1">
      <alignment/>
      <protection/>
    </xf>
    <xf numFmtId="0" fontId="28" fillId="0" borderId="0" xfId="67" applyFont="1" applyBorder="1" applyAlignment="1">
      <alignment/>
      <protection/>
    </xf>
    <xf numFmtId="0" fontId="28" fillId="0" borderId="10" xfId="67" applyFont="1" applyFill="1" applyBorder="1" applyAlignment="1">
      <alignment horizontal="center"/>
      <protection/>
    </xf>
    <xf numFmtId="0" fontId="31" fillId="0" borderId="10" xfId="67" applyFont="1" applyFill="1" applyBorder="1" applyAlignment="1">
      <alignment horizontal="center"/>
      <protection/>
    </xf>
    <xf numFmtId="4" fontId="44" fillId="0" borderId="10" xfId="79" applyNumberFormat="1" applyFont="1" applyFill="1" applyBorder="1" applyAlignment="1" applyProtection="1">
      <alignment/>
      <protection locked="0"/>
    </xf>
    <xf numFmtId="4" fontId="44" fillId="0" borderId="10" xfId="79" applyNumberFormat="1" applyFont="1" applyFill="1" applyBorder="1" applyAlignment="1" applyProtection="1">
      <alignment horizontal="center"/>
      <protection locked="0"/>
    </xf>
    <xf numFmtId="0" fontId="11" fillId="0" borderId="0" xfId="79">
      <alignment/>
      <protection/>
    </xf>
    <xf numFmtId="0" fontId="43" fillId="0" borderId="10" xfId="80" applyFont="1" applyBorder="1">
      <alignment/>
      <protection/>
    </xf>
    <xf numFmtId="0" fontId="11" fillId="0" borderId="10" xfId="80" applyBorder="1">
      <alignment/>
      <protection/>
    </xf>
    <xf numFmtId="0" fontId="11" fillId="0" borderId="0" xfId="80">
      <alignment/>
      <protection/>
    </xf>
    <xf numFmtId="4" fontId="28" fillId="0" borderId="10" xfId="80" applyNumberFormat="1" applyFont="1" applyFill="1" applyBorder="1" applyAlignment="1" applyProtection="1">
      <alignment/>
      <protection locked="0"/>
    </xf>
    <xf numFmtId="4" fontId="30" fillId="0" borderId="10" xfId="80" applyNumberFormat="1" applyFont="1" applyFill="1" applyBorder="1" applyAlignment="1" applyProtection="1">
      <alignment/>
      <protection locked="0"/>
    </xf>
    <xf numFmtId="4" fontId="45" fillId="0" borderId="10" xfId="79" applyNumberFormat="1" applyFont="1" applyFill="1" applyBorder="1" applyAlignment="1" applyProtection="1">
      <alignment/>
      <protection locked="0"/>
    </xf>
    <xf numFmtId="4" fontId="45" fillId="0" borderId="10" xfId="79" applyNumberFormat="1" applyFont="1" applyFill="1" applyBorder="1" applyAlignment="1" applyProtection="1">
      <alignment horizontal="right"/>
      <protection locked="0"/>
    </xf>
    <xf numFmtId="0" fontId="11" fillId="0" borderId="0" xfId="79" applyFont="1">
      <alignment/>
      <protection/>
    </xf>
    <xf numFmtId="4" fontId="28" fillId="34" borderId="10" xfId="80" applyNumberFormat="1" applyFont="1" applyFill="1" applyBorder="1" applyAlignment="1" applyProtection="1">
      <alignment/>
      <protection locked="0"/>
    </xf>
    <xf numFmtId="4" fontId="28" fillId="36" borderId="10" xfId="80" applyNumberFormat="1" applyFont="1" applyFill="1" applyBorder="1" applyAlignment="1" applyProtection="1">
      <alignment/>
      <protection locked="0"/>
    </xf>
    <xf numFmtId="0" fontId="11" fillId="37" borderId="0" xfId="80" applyFill="1">
      <alignment/>
      <protection/>
    </xf>
    <xf numFmtId="4" fontId="30" fillId="36" borderId="10" xfId="80" applyNumberFormat="1" applyFont="1" applyFill="1" applyBorder="1" applyAlignment="1" applyProtection="1">
      <alignment/>
      <protection locked="0"/>
    </xf>
    <xf numFmtId="4" fontId="28" fillId="0" borderId="10" xfId="80" applyNumberFormat="1" applyFont="1" applyFill="1" applyBorder="1" applyAlignment="1" applyProtection="1">
      <alignment/>
      <protection locked="0"/>
    </xf>
    <xf numFmtId="4" fontId="28" fillId="0" borderId="10" xfId="80" applyNumberFormat="1" applyFont="1" applyFill="1" applyBorder="1" applyAlignment="1" applyProtection="1">
      <alignment horizontal="right"/>
      <protection locked="0"/>
    </xf>
    <xf numFmtId="4" fontId="30" fillId="0" borderId="10" xfId="80" applyNumberFormat="1" applyFont="1" applyFill="1" applyBorder="1" applyAlignment="1" applyProtection="1">
      <alignment horizontal="right"/>
      <protection locked="0"/>
    </xf>
    <xf numFmtId="4" fontId="46" fillId="0" borderId="10" xfId="80" applyNumberFormat="1" applyFont="1" applyFill="1" applyBorder="1" applyAlignment="1" applyProtection="1">
      <alignment/>
      <protection locked="0"/>
    </xf>
    <xf numFmtId="4" fontId="47" fillId="38" borderId="10" xfId="80" applyNumberFormat="1" applyFont="1" applyFill="1" applyBorder="1" applyAlignment="1" applyProtection="1">
      <alignment/>
      <protection locked="0"/>
    </xf>
    <xf numFmtId="4" fontId="28" fillId="35" borderId="10" xfId="80" applyNumberFormat="1" applyFont="1" applyFill="1" applyBorder="1" applyAlignment="1" applyProtection="1">
      <alignment/>
      <protection locked="0"/>
    </xf>
    <xf numFmtId="4" fontId="28" fillId="35" borderId="10" xfId="80" applyNumberFormat="1" applyFont="1" applyFill="1" applyBorder="1" applyAlignment="1" applyProtection="1">
      <alignment/>
      <protection locked="0"/>
    </xf>
    <xf numFmtId="4" fontId="3" fillId="0" borderId="10" xfId="74" applyNumberFormat="1" applyFont="1" applyFill="1" applyBorder="1" applyAlignment="1" applyProtection="1">
      <alignment horizontal="center"/>
      <protection locked="0"/>
    </xf>
    <xf numFmtId="4" fontId="3" fillId="0" borderId="10" xfId="74" applyNumberFormat="1" applyFont="1" applyFill="1" applyBorder="1" applyAlignment="1" applyProtection="1">
      <alignment/>
      <protection locked="0"/>
    </xf>
    <xf numFmtId="0" fontId="8" fillId="0" borderId="0" xfId="74" applyNumberFormat="1" applyFont="1" applyFill="1" applyBorder="1" applyAlignment="1" applyProtection="1">
      <alignment/>
      <protection locked="0"/>
    </xf>
    <xf numFmtId="4" fontId="3" fillId="39" borderId="10" xfId="74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vertical="center"/>
      <protection locked="0"/>
    </xf>
    <xf numFmtId="3" fontId="48" fillId="0" borderId="10" xfId="71" applyNumberFormat="1" applyFont="1" applyFill="1" applyBorder="1" applyAlignment="1" applyProtection="1">
      <alignment horizontal="center" vertical="center" wrapText="1"/>
      <protection locked="0"/>
    </xf>
    <xf numFmtId="3" fontId="48" fillId="0" borderId="10" xfId="77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71" applyNumberFormat="1" applyFont="1" applyFill="1" applyBorder="1" applyAlignment="1" applyProtection="1">
      <alignment vertical="center"/>
      <protection locked="0"/>
    </xf>
    <xf numFmtId="3" fontId="48" fillId="0" borderId="0" xfId="71" applyNumberFormat="1" applyFont="1" applyFill="1" applyBorder="1" applyAlignment="1" applyProtection="1">
      <alignment horizontal="center" vertical="center" wrapText="1"/>
      <protection locked="0"/>
    </xf>
    <xf numFmtId="3" fontId="48" fillId="0" borderId="0" xfId="7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/>
      <protection locked="0"/>
    </xf>
    <xf numFmtId="3" fontId="4" fillId="0" borderId="10" xfId="77" applyNumberFormat="1" applyFont="1" applyFill="1" applyBorder="1" applyAlignment="1" applyProtection="1">
      <alignment horizontal="right"/>
      <protection locked="0"/>
    </xf>
    <xf numFmtId="0" fontId="3" fillId="0" borderId="0" xfId="71" applyNumberFormat="1" applyFont="1" applyFill="1" applyBorder="1" applyAlignment="1" applyProtection="1">
      <alignment/>
      <protection locked="0"/>
    </xf>
    <xf numFmtId="3" fontId="4" fillId="0" borderId="0" xfId="77" applyNumberFormat="1" applyFont="1" applyFill="1" applyBorder="1" applyAlignment="1" applyProtection="1">
      <alignment horizontal="right"/>
      <protection locked="0"/>
    </xf>
    <xf numFmtId="0" fontId="4" fillId="0" borderId="10" xfId="71" applyNumberFormat="1" applyFont="1" applyFill="1" applyBorder="1" applyAlignment="1" applyProtection="1">
      <alignment/>
      <protection locked="0"/>
    </xf>
    <xf numFmtId="3" fontId="27" fillId="0" borderId="10" xfId="77" applyNumberFormat="1" applyFont="1" applyFill="1" applyBorder="1" applyAlignment="1" applyProtection="1">
      <alignment horizontal="right"/>
      <protection locked="0"/>
    </xf>
    <xf numFmtId="0" fontId="4" fillId="0" borderId="0" xfId="71" applyNumberFormat="1" applyFont="1" applyFill="1" applyBorder="1" applyAlignment="1" applyProtection="1">
      <alignment/>
      <protection locked="0"/>
    </xf>
    <xf numFmtId="3" fontId="27" fillId="0" borderId="0" xfId="77" applyNumberFormat="1" applyFont="1" applyFill="1" applyBorder="1" applyAlignment="1" applyProtection="1">
      <alignment horizontal="right"/>
      <protection locked="0"/>
    </xf>
    <xf numFmtId="3" fontId="27" fillId="0" borderId="10" xfId="77" applyNumberFormat="1" applyFont="1" applyFill="1" applyBorder="1" applyAlignment="1" applyProtection="1">
      <alignment/>
      <protection locked="0"/>
    </xf>
    <xf numFmtId="3" fontId="27" fillId="0" borderId="0" xfId="77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/>
      <protection locked="0"/>
    </xf>
    <xf numFmtId="3" fontId="3" fillId="0" borderId="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wrapText="1"/>
      <protection locked="0"/>
    </xf>
    <xf numFmtId="3" fontId="4" fillId="0" borderId="10" xfId="71" applyNumberFormat="1" applyFont="1" applyFill="1" applyBorder="1" applyAlignment="1" applyProtection="1">
      <alignment horizontal="right"/>
      <protection locked="0"/>
    </xf>
    <xf numFmtId="3" fontId="3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horizontal="right"/>
      <protection locked="0"/>
    </xf>
    <xf numFmtId="3" fontId="3" fillId="0" borderId="0" xfId="71" applyNumberFormat="1" applyFont="1" applyFill="1" applyBorder="1" applyAlignment="1" applyProtection="1">
      <alignment horizontal="right"/>
      <protection locked="0"/>
    </xf>
    <xf numFmtId="3" fontId="4" fillId="0" borderId="0" xfId="71" applyNumberFormat="1" applyFont="1" applyFill="1" applyBorder="1" applyAlignment="1" applyProtection="1">
      <alignment horizontal="right"/>
      <protection locked="0"/>
    </xf>
    <xf numFmtId="0" fontId="27" fillId="0" borderId="0" xfId="77" applyNumberFormat="1" applyFont="1" applyFill="1" applyBorder="1" applyAlignment="1" applyProtection="1">
      <alignment/>
      <protection locked="0"/>
    </xf>
    <xf numFmtId="0" fontId="49" fillId="0" borderId="10" xfId="73" applyNumberFormat="1" applyFont="1" applyFill="1" applyBorder="1" applyAlignment="1" applyProtection="1">
      <alignment/>
      <protection locked="0"/>
    </xf>
    <xf numFmtId="49" fontId="50" fillId="0" borderId="10" xfId="73" applyNumberFormat="1" applyFont="1" applyFill="1" applyBorder="1" applyAlignment="1" applyProtection="1">
      <alignment/>
      <protection locked="0"/>
    </xf>
    <xf numFmtId="49" fontId="50" fillId="0" borderId="10" xfId="73" applyNumberFormat="1" applyFont="1" applyFill="1" applyBorder="1" applyAlignment="1" applyProtection="1">
      <alignment horizontal="right"/>
      <protection locked="0"/>
    </xf>
    <xf numFmtId="0" fontId="49" fillId="0" borderId="0" xfId="73" applyNumberFormat="1" applyFont="1" applyFill="1" applyBorder="1" applyAlignment="1" applyProtection="1">
      <alignment/>
      <protection locked="0"/>
    </xf>
    <xf numFmtId="1" fontId="49" fillId="0" borderId="10" xfId="73" applyNumberFormat="1" applyFont="1" applyFill="1" applyBorder="1" applyAlignment="1" applyProtection="1">
      <alignment horizontal="right"/>
      <protection locked="0"/>
    </xf>
    <xf numFmtId="0" fontId="50" fillId="0" borderId="10" xfId="73" applyNumberFormat="1" applyFont="1" applyFill="1" applyBorder="1" applyAlignment="1" applyProtection="1">
      <alignment wrapText="1"/>
      <protection locked="0"/>
    </xf>
    <xf numFmtId="3" fontId="51" fillId="0" borderId="10" xfId="73" applyNumberFormat="1" applyFont="1" applyBorder="1" applyAlignment="1">
      <alignment horizontal="right"/>
      <protection/>
    </xf>
    <xf numFmtId="3" fontId="51" fillId="0" borderId="10" xfId="73" applyNumberFormat="1" applyFont="1" applyBorder="1">
      <alignment/>
      <protection/>
    </xf>
    <xf numFmtId="0" fontId="50" fillId="0" borderId="0" xfId="73" applyNumberFormat="1" applyFont="1" applyFill="1" applyBorder="1" applyAlignment="1" applyProtection="1">
      <alignment/>
      <protection locked="0"/>
    </xf>
    <xf numFmtId="0" fontId="49" fillId="0" borderId="10" xfId="73" applyNumberFormat="1" applyFont="1" applyFill="1" applyBorder="1" applyAlignment="1" applyProtection="1">
      <alignment wrapText="1"/>
      <protection locked="0"/>
    </xf>
    <xf numFmtId="3" fontId="52" fillId="0" borderId="10" xfId="73" applyNumberFormat="1" applyFont="1" applyBorder="1">
      <alignment/>
      <protection/>
    </xf>
    <xf numFmtId="0" fontId="50" fillId="0" borderId="10" xfId="73" applyNumberFormat="1" applyFont="1" applyFill="1" applyBorder="1" applyAlignment="1" applyProtection="1">
      <alignment/>
      <protection locked="0"/>
    </xf>
    <xf numFmtId="0" fontId="50" fillId="40" borderId="10" xfId="73" applyNumberFormat="1" applyFont="1" applyFill="1" applyBorder="1" applyAlignment="1" applyProtection="1">
      <alignment/>
      <protection locked="0"/>
    </xf>
    <xf numFmtId="3" fontId="51" fillId="41" borderId="10" xfId="73" applyNumberFormat="1" applyFont="1" applyFill="1" applyBorder="1">
      <alignment/>
      <protection/>
    </xf>
    <xf numFmtId="0" fontId="27" fillId="0" borderId="0" xfId="71" applyNumberFormat="1" applyFont="1" applyFill="1" applyBorder="1" applyAlignment="1" applyProtection="1">
      <alignment/>
      <protection locked="0"/>
    </xf>
    <xf numFmtId="0" fontId="30" fillId="0" borderId="10" xfId="67" applyFont="1" applyBorder="1">
      <alignment/>
      <protection/>
    </xf>
    <xf numFmtId="0" fontId="30" fillId="0" borderId="0" xfId="67" applyFont="1">
      <alignment/>
      <protection/>
    </xf>
    <xf numFmtId="4" fontId="53" fillId="0" borderId="10" xfId="71" applyNumberFormat="1" applyFont="1" applyFill="1" applyBorder="1" applyAlignment="1" applyProtection="1">
      <alignment horizontal="center" vertical="center"/>
      <protection locked="0"/>
    </xf>
    <xf numFmtId="4" fontId="53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1">
      <alignment/>
      <protection/>
    </xf>
    <xf numFmtId="4" fontId="43" fillId="42" borderId="10" xfId="82" applyNumberFormat="1" applyFont="1" applyFill="1" applyBorder="1">
      <alignment/>
      <protection/>
    </xf>
    <xf numFmtId="4" fontId="43" fillId="42" borderId="10" xfId="82" applyNumberFormat="1" applyFont="1" applyFill="1" applyBorder="1">
      <alignment/>
      <protection/>
    </xf>
    <xf numFmtId="4" fontId="43" fillId="0" borderId="0" xfId="82" applyNumberFormat="1" applyFont="1">
      <alignment/>
      <protection/>
    </xf>
    <xf numFmtId="4" fontId="43" fillId="0" borderId="10" xfId="82" applyNumberFormat="1" applyFont="1" applyBorder="1" applyAlignment="1">
      <alignment wrapText="1"/>
      <protection/>
    </xf>
    <xf numFmtId="4" fontId="43" fillId="0" borderId="10" xfId="82" applyNumberFormat="1" applyFont="1" applyBorder="1">
      <alignment/>
      <protection/>
    </xf>
    <xf numFmtId="4" fontId="43" fillId="43" borderId="10" xfId="82" applyNumberFormat="1" applyFont="1" applyFill="1" applyBorder="1">
      <alignment/>
      <protection/>
    </xf>
    <xf numFmtId="4" fontId="43" fillId="0" borderId="0" xfId="82" applyNumberFormat="1" applyFont="1">
      <alignment/>
      <protection/>
    </xf>
    <xf numFmtId="4" fontId="43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Border="1">
      <alignment/>
      <protection/>
    </xf>
    <xf numFmtId="4" fontId="11" fillId="0" borderId="0" xfId="82" applyNumberFormat="1" applyFont="1">
      <alignment/>
      <protection/>
    </xf>
    <xf numFmtId="4" fontId="11" fillId="0" borderId="10" xfId="82" applyNumberFormat="1" applyFont="1" applyBorder="1" applyAlignment="1">
      <alignment wrapText="1"/>
      <protection/>
    </xf>
    <xf numFmtId="4" fontId="11" fillId="43" borderId="10" xfId="82" applyNumberFormat="1" applyFont="1" applyFill="1" applyBorder="1">
      <alignment/>
      <protection/>
    </xf>
    <xf numFmtId="4" fontId="11" fillId="0" borderId="0" xfId="82" applyNumberFormat="1" applyFont="1" applyFill="1">
      <alignment/>
      <protection/>
    </xf>
    <xf numFmtId="4" fontId="11" fillId="0" borderId="10" xfId="82" applyNumberFormat="1" applyBorder="1">
      <alignment/>
      <protection/>
    </xf>
    <xf numFmtId="4" fontId="11" fillId="0" borderId="10" xfId="82" applyNumberFormat="1" applyBorder="1" applyAlignment="1">
      <alignment wrapText="1"/>
      <protection/>
    </xf>
    <xf numFmtId="4" fontId="43" fillId="0" borderId="10" xfId="82" applyNumberFormat="1" applyFont="1" applyBorder="1">
      <alignment/>
      <protection/>
    </xf>
    <xf numFmtId="4" fontId="11" fillId="0" borderId="0" xfId="82" applyNumberFormat="1">
      <alignment/>
      <protection/>
    </xf>
    <xf numFmtId="4" fontId="11" fillId="0" borderId="10" xfId="82" applyNumberFormat="1" applyFill="1" applyBorder="1">
      <alignment/>
      <protection/>
    </xf>
    <xf numFmtId="0" fontId="4" fillId="33" borderId="0" xfId="78" applyFont="1" applyFill="1" applyBorder="1" applyAlignment="1">
      <alignment vertical="center"/>
      <protection/>
    </xf>
    <xf numFmtId="3" fontId="113" fillId="0" borderId="10" xfId="73" applyNumberFormat="1" applyFont="1" applyBorder="1">
      <alignment/>
      <protection/>
    </xf>
    <xf numFmtId="3" fontId="8" fillId="0" borderId="10" xfId="78" applyNumberFormat="1" applyFont="1" applyFill="1" applyBorder="1" applyAlignment="1">
      <alignment vertical="center" wrapText="1"/>
      <protection/>
    </xf>
    <xf numFmtId="3" fontId="8" fillId="33" borderId="10" xfId="78" applyNumberFormat="1" applyFont="1" applyFill="1" applyBorder="1" applyAlignment="1">
      <alignment vertical="center" wrapText="1"/>
      <protection/>
    </xf>
    <xf numFmtId="3" fontId="7" fillId="33" borderId="10" xfId="78" applyNumberFormat="1" applyFont="1" applyFill="1" applyBorder="1" applyAlignment="1">
      <alignment horizontal="right" vertical="center" wrapText="1"/>
      <protection/>
    </xf>
    <xf numFmtId="3" fontId="75" fillId="0" borderId="0" xfId="0" applyNumberFormat="1" applyFont="1" applyAlignment="1">
      <alignment/>
    </xf>
    <xf numFmtId="0" fontId="105" fillId="0" borderId="0" xfId="0" applyFont="1" applyAlignment="1">
      <alignment horizontal="center"/>
    </xf>
    <xf numFmtId="0" fontId="105" fillId="0" borderId="0" xfId="0" applyFont="1" applyAlignment="1">
      <alignment horizontal="center" wrapText="1"/>
    </xf>
    <xf numFmtId="3" fontId="3" fillId="33" borderId="10" xfId="78" applyNumberFormat="1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>
      <alignment horizontal="center" vertical="center"/>
      <protection/>
    </xf>
    <xf numFmtId="3" fontId="4" fillId="33" borderId="10" xfId="78" applyNumberFormat="1" applyFont="1" applyFill="1" applyBorder="1" applyAlignment="1">
      <alignment wrapText="1"/>
      <protection/>
    </xf>
    <xf numFmtId="0" fontId="20" fillId="0" borderId="10" xfId="78" applyFont="1" applyFill="1" applyBorder="1" applyAlignment="1">
      <alignment vertical="center" wrapText="1"/>
      <protection/>
    </xf>
    <xf numFmtId="0" fontId="20" fillId="0" borderId="10" xfId="78" applyFont="1" applyFill="1" applyBorder="1" applyAlignment="1">
      <alignment wrapText="1"/>
      <protection/>
    </xf>
    <xf numFmtId="3" fontId="4" fillId="33" borderId="10" xfId="78" applyNumberFormat="1" applyFont="1" applyFill="1" applyBorder="1" applyAlignment="1">
      <alignment vertical="center" wrapText="1"/>
      <protection/>
    </xf>
    <xf numFmtId="0" fontId="105" fillId="0" borderId="0" xfId="0" applyFont="1" applyAlignment="1">
      <alignment horizontal="center"/>
    </xf>
    <xf numFmtId="0" fontId="4" fillId="0" borderId="10" xfId="78" applyFont="1" applyFill="1" applyBorder="1" applyAlignment="1">
      <alignment vertical="center" wrapText="1"/>
      <protection/>
    </xf>
    <xf numFmtId="0" fontId="10" fillId="0" borderId="10" xfId="78" applyFont="1" applyFill="1" applyBorder="1" applyAlignment="1">
      <alignment wrapText="1"/>
      <protection/>
    </xf>
    <xf numFmtId="0" fontId="20" fillId="0" borderId="10" xfId="78" applyFont="1" applyFill="1" applyBorder="1" applyAlignment="1">
      <alignment vertical="center"/>
      <protection/>
    </xf>
    <xf numFmtId="0" fontId="4" fillId="0" borderId="12" xfId="78" applyFont="1" applyFill="1" applyBorder="1" applyAlignment="1">
      <alignment horizontal="center" vertical="center"/>
      <protection/>
    </xf>
    <xf numFmtId="0" fontId="4" fillId="0" borderId="14" xfId="78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horizontal="center" vertical="center" wrapText="1"/>
      <protection/>
    </xf>
    <xf numFmtId="0" fontId="4" fillId="0" borderId="16" xfId="78" applyFont="1" applyFill="1" applyBorder="1" applyAlignment="1">
      <alignment horizontal="center" vertical="center" wrapText="1"/>
      <protection/>
    </xf>
    <xf numFmtId="0" fontId="4" fillId="0" borderId="17" xfId="7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2" xfId="78" applyFont="1" applyFill="1" applyBorder="1" applyAlignment="1">
      <alignment horizontal="left" vertical="center" wrapText="1"/>
      <protection/>
    </xf>
    <xf numFmtId="0" fontId="4" fillId="33" borderId="14" xfId="78" applyFont="1" applyFill="1" applyBorder="1" applyAlignment="1">
      <alignment horizontal="left" vertical="center" wrapText="1"/>
      <protection/>
    </xf>
    <xf numFmtId="3" fontId="4" fillId="33" borderId="12" xfId="78" applyNumberFormat="1" applyFont="1" applyFill="1" applyBorder="1" applyAlignment="1">
      <alignment horizontal="right" vertical="center" wrapText="1"/>
      <protection/>
    </xf>
    <xf numFmtId="3" fontId="4" fillId="33" borderId="14" xfId="78" applyNumberFormat="1" applyFont="1" applyFill="1" applyBorder="1" applyAlignment="1">
      <alignment horizontal="right" vertical="center" wrapText="1"/>
      <protection/>
    </xf>
    <xf numFmtId="0" fontId="4" fillId="33" borderId="10" xfId="78" applyFont="1" applyFill="1" applyBorder="1" applyAlignment="1">
      <alignment vertical="center"/>
      <protection/>
    </xf>
    <xf numFmtId="3" fontId="4" fillId="33" borderId="12" xfId="78" applyNumberFormat="1" applyFont="1" applyFill="1" applyBorder="1" applyAlignment="1">
      <alignment horizontal="center" wrapText="1"/>
      <protection/>
    </xf>
    <xf numFmtId="3" fontId="4" fillId="33" borderId="18" xfId="78" applyNumberFormat="1" applyFont="1" applyFill="1" applyBorder="1" applyAlignment="1">
      <alignment horizontal="center" wrapText="1"/>
      <protection/>
    </xf>
    <xf numFmtId="3" fontId="4" fillId="33" borderId="14" xfId="78" applyNumberFormat="1" applyFont="1" applyFill="1" applyBorder="1" applyAlignment="1">
      <alignment horizontal="center" wrapText="1"/>
      <protection/>
    </xf>
    <xf numFmtId="3" fontId="4" fillId="33" borderId="12" xfId="78" applyNumberFormat="1" applyFont="1" applyFill="1" applyBorder="1" applyAlignment="1">
      <alignment wrapText="1"/>
      <protection/>
    </xf>
    <xf numFmtId="3" fontId="4" fillId="33" borderId="18" xfId="78" applyNumberFormat="1" applyFont="1" applyFill="1" applyBorder="1" applyAlignment="1">
      <alignment wrapText="1"/>
      <protection/>
    </xf>
    <xf numFmtId="3" fontId="4" fillId="33" borderId="14" xfId="78" applyNumberFormat="1" applyFont="1" applyFill="1" applyBorder="1" applyAlignment="1">
      <alignment wrapText="1"/>
      <protection/>
    </xf>
    <xf numFmtId="0" fontId="20" fillId="0" borderId="15" xfId="78" applyFont="1" applyFill="1" applyBorder="1" applyAlignment="1">
      <alignment vertical="center" wrapText="1"/>
      <protection/>
    </xf>
    <xf numFmtId="0" fontId="20" fillId="0" borderId="16" xfId="78" applyFont="1" applyFill="1" applyBorder="1" applyAlignment="1">
      <alignment vertical="center" wrapText="1"/>
      <protection/>
    </xf>
    <xf numFmtId="0" fontId="20" fillId="0" borderId="17" xfId="78" applyFont="1" applyFill="1" applyBorder="1" applyAlignment="1">
      <alignment vertical="center" wrapText="1"/>
      <protection/>
    </xf>
    <xf numFmtId="3" fontId="4" fillId="33" borderId="12" xfId="78" applyNumberFormat="1" applyFont="1" applyFill="1" applyBorder="1" applyAlignment="1">
      <alignment vertical="center" wrapText="1"/>
      <protection/>
    </xf>
    <xf numFmtId="3" fontId="4" fillId="33" borderId="14" xfId="78" applyNumberFormat="1" applyFont="1" applyFill="1" applyBorder="1" applyAlignment="1">
      <alignment vertical="center" wrapText="1"/>
      <protection/>
    </xf>
    <xf numFmtId="0" fontId="20" fillId="0" borderId="10" xfId="78" applyFont="1" applyFill="1" applyBorder="1" applyAlignment="1">
      <alignment horizontal="left" vertical="center" wrapText="1"/>
      <protection/>
    </xf>
    <xf numFmtId="0" fontId="10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8" fillId="0" borderId="0" xfId="64" applyFont="1" applyBorder="1" applyAlignment="1">
      <alignment horizontal="center"/>
      <protection/>
    </xf>
    <xf numFmtId="4" fontId="38" fillId="0" borderId="12" xfId="71" applyNumberFormat="1" applyFont="1" applyFill="1" applyBorder="1" applyAlignment="1" applyProtection="1">
      <alignment horizontal="center" vertical="center"/>
      <protection locked="0"/>
    </xf>
    <xf numFmtId="4" fontId="38" fillId="0" borderId="14" xfId="71" applyNumberFormat="1" applyFont="1" applyFill="1" applyBorder="1" applyAlignment="1" applyProtection="1">
      <alignment horizontal="center" vertical="center"/>
      <protection locked="0"/>
    </xf>
    <xf numFmtId="4" fontId="38" fillId="0" borderId="15" xfId="71" applyNumberFormat="1" applyFont="1" applyFill="1" applyBorder="1" applyAlignment="1" applyProtection="1">
      <alignment horizontal="center" vertical="center"/>
      <protection locked="0"/>
    </xf>
    <xf numFmtId="4" fontId="38" fillId="0" borderId="16" xfId="71" applyNumberFormat="1" applyFont="1" applyFill="1" applyBorder="1" applyAlignment="1" applyProtection="1">
      <alignment horizontal="center" vertical="center"/>
      <protection locked="0"/>
    </xf>
    <xf numFmtId="4" fontId="38" fillId="0" borderId="17" xfId="71" applyNumberFormat="1" applyFont="1" applyFill="1" applyBorder="1" applyAlignment="1" applyProtection="1">
      <alignment horizontal="center" vertical="center"/>
      <protection locked="0"/>
    </xf>
    <xf numFmtId="4" fontId="38" fillId="0" borderId="15" xfId="71" applyNumberFormat="1" applyFont="1" applyFill="1" applyBorder="1" applyAlignment="1" applyProtection="1">
      <alignment horizontal="center" wrapText="1"/>
      <protection locked="0"/>
    </xf>
    <xf numFmtId="4" fontId="38" fillId="0" borderId="16" xfId="71" applyNumberFormat="1" applyFont="1" applyFill="1" applyBorder="1" applyAlignment="1" applyProtection="1">
      <alignment horizontal="center" wrapText="1"/>
      <protection locked="0"/>
    </xf>
    <xf numFmtId="4" fontId="38" fillId="0" borderId="17" xfId="71" applyNumberFormat="1" applyFont="1" applyFill="1" applyBorder="1" applyAlignment="1" applyProtection="1">
      <alignment horizontal="center" wrapText="1"/>
      <protection locked="0"/>
    </xf>
    <xf numFmtId="4" fontId="38" fillId="0" borderId="15" xfId="71" applyNumberFormat="1" applyFont="1" applyFill="1" applyBorder="1" applyAlignment="1" applyProtection="1">
      <alignment horizontal="center"/>
      <protection locked="0"/>
    </xf>
    <xf numFmtId="4" fontId="38" fillId="0" borderId="16" xfId="71" applyNumberFormat="1" applyFont="1" applyFill="1" applyBorder="1" applyAlignment="1" applyProtection="1">
      <alignment horizontal="center"/>
      <protection locked="0"/>
    </xf>
    <xf numFmtId="4" fontId="38" fillId="0" borderId="17" xfId="71" applyNumberFormat="1" applyFont="1" applyFill="1" applyBorder="1" applyAlignment="1" applyProtection="1">
      <alignment horizontal="center"/>
      <protection locked="0"/>
    </xf>
    <xf numFmtId="0" fontId="28" fillId="0" borderId="0" xfId="67" applyFont="1" applyBorder="1" applyAlignment="1">
      <alignment horizontal="center"/>
      <protection/>
    </xf>
    <xf numFmtId="0" fontId="35" fillId="0" borderId="0" xfId="64" applyFont="1" applyBorder="1" applyAlignment="1">
      <alignment horizontal="center"/>
      <protection/>
    </xf>
    <xf numFmtId="0" fontId="5" fillId="0" borderId="0" xfId="76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8" applyFont="1" applyFill="1" applyBorder="1" applyAlignment="1">
      <alignment horizontal="center" vertical="center" wrapText="1"/>
      <protection/>
    </xf>
    <xf numFmtId="0" fontId="4" fillId="0" borderId="14" xfId="78" applyFont="1" applyFill="1" applyBorder="1" applyAlignment="1">
      <alignment horizontal="center" vertical="center" wrapText="1"/>
      <protection/>
    </xf>
    <xf numFmtId="3" fontId="106" fillId="0" borderId="0" xfId="68" applyNumberFormat="1" applyFont="1" applyBorder="1" applyAlignment="1">
      <alignment horizontal="left" vertical="center" wrapText="1"/>
      <protection/>
    </xf>
    <xf numFmtId="3" fontId="101" fillId="0" borderId="0" xfId="68" applyNumberFormat="1" applyFont="1" applyBorder="1" applyAlignment="1">
      <alignment vertical="center" wrapText="1"/>
      <protection/>
    </xf>
    <xf numFmtId="0" fontId="20" fillId="0" borderId="15" xfId="78" applyFont="1" applyFill="1" applyBorder="1" applyAlignment="1">
      <alignment vertical="center"/>
      <protection/>
    </xf>
    <xf numFmtId="0" fontId="20" fillId="0" borderId="16" xfId="78" applyFont="1" applyFill="1" applyBorder="1" applyAlignment="1">
      <alignment vertical="center"/>
      <protection/>
    </xf>
    <xf numFmtId="0" fontId="20" fillId="0" borderId="17" xfId="78" applyFont="1" applyFill="1" applyBorder="1" applyAlignment="1">
      <alignment vertical="center"/>
      <protection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baglad" xfId="71"/>
    <cellStyle name="Normál_Baglad 2007. költségvetés 2" xfId="72"/>
    <cellStyle name="Normál_baglad rövidlej." xfId="73"/>
    <cellStyle name="Normál_Bagladbef. pénzügyi eszk." xfId="74"/>
    <cellStyle name="Normál_belsősárd tárgyi eszközök" xfId="75"/>
    <cellStyle name="Normál_ktgv2004" xfId="76"/>
    <cellStyle name="Normál_ljfa követelés.2005xlr" xfId="77"/>
    <cellStyle name="Normál_Munka1" xfId="78"/>
    <cellStyle name="Normál_resznek" xfId="79"/>
    <cellStyle name="Normál_szijártóháza" xfId="80"/>
    <cellStyle name="Normál_Zszfa 2004 2" xfId="81"/>
    <cellStyle name="Normál_zszombatfa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Szij&#225;rt&#243;h&#225;za\Szh&#225;za%20z&#225;rsz&#225;mad&#225;s%202005.12.3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Szöv.mód.12.12."/>
      <sheetName val="Szöv mód.09.30"/>
      <sheetName val="Szöv mód. 2005,09,28."/>
      <sheetName val="Szöv.Mód.08..."/>
      <sheetName val="Bevételek"/>
      <sheetName val="Kiad összesít"/>
      <sheetName val="Kiad szakf átad"/>
      <sheetName val="kiad segély"/>
      <sheetName val="FElhalm.kiad."/>
      <sheetName val="fejl. bev"/>
      <sheetName val="EU"/>
      <sheetName val="Pénzmaradvány mód.2."/>
      <sheetName val="mük felh egyens mérleg"/>
      <sheetName val="ütemt."/>
      <sheetName val="közvetett támog"/>
      <sheetName val="guruló (2)"/>
      <sheetName val="többéves (2)"/>
      <sheetName val="Egysz.pénzforg.jel."/>
      <sheetName val="Egysz.pénzmar."/>
      <sheetName val="Egysz.mérleg"/>
      <sheetName val="értékpapír"/>
      <sheetName val="vagyon"/>
      <sheetName val="beuházás"/>
      <sheetName val="100 fölötti"/>
      <sheetName val="forintos"/>
      <sheetName val="követelés"/>
      <sheetName val="vagyon változás"/>
      <sheetName val="kötelezettség"/>
      <sheetName val="szöveges 04.16."/>
      <sheetName val="szöveges 06.09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I35"/>
  <sheetViews>
    <sheetView zoomScalePageLayoutView="0" workbookViewId="0" topLeftCell="R4">
      <selection activeCell="AA21" sqref="AA2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7109375" style="0" customWidth="1"/>
    <col min="16" max="25" width="12.140625" style="0" customWidth="1"/>
    <col min="26" max="26" width="12.57421875" style="0" customWidth="1"/>
    <col min="27" max="27" width="13.28125" style="0" customWidth="1"/>
    <col min="28" max="28" width="10.140625" style="0" bestFit="1" customWidth="1"/>
    <col min="32" max="32" width="11.00390625" style="0" bestFit="1" customWidth="1"/>
    <col min="34" max="34" width="11.00390625" style="0" bestFit="1" customWidth="1"/>
  </cols>
  <sheetData>
    <row r="1" spans="1:25" s="2" customFormat="1" ht="15.75">
      <c r="A1" s="314" t="s">
        <v>507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</row>
    <row r="2" spans="2:25" s="2" customFormat="1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90</v>
      </c>
      <c r="N3" s="1" t="s">
        <v>91</v>
      </c>
      <c r="O3" s="1" t="s">
        <v>92</v>
      </c>
      <c r="P3" s="1" t="s">
        <v>517</v>
      </c>
      <c r="Q3" s="1" t="s">
        <v>518</v>
      </c>
      <c r="R3" s="1" t="s">
        <v>519</v>
      </c>
      <c r="S3" s="1" t="s">
        <v>520</v>
      </c>
      <c r="T3" s="1" t="s">
        <v>531</v>
      </c>
      <c r="U3" s="1" t="s">
        <v>532</v>
      </c>
      <c r="V3" s="1" t="s">
        <v>533</v>
      </c>
      <c r="W3" s="1" t="s">
        <v>534</v>
      </c>
      <c r="X3" s="1" t="s">
        <v>535</v>
      </c>
      <c r="Y3" s="1" t="s">
        <v>536</v>
      </c>
      <c r="Z3" s="1" t="s">
        <v>537</v>
      </c>
      <c r="AA3" s="1" t="s">
        <v>538</v>
      </c>
    </row>
    <row r="4" spans="1:27" s="11" customFormat="1" ht="15.75">
      <c r="A4" s="1">
        <v>1</v>
      </c>
      <c r="B4" s="309" t="s">
        <v>9</v>
      </c>
      <c r="C4" s="309" t="s">
        <v>375</v>
      </c>
      <c r="D4" s="309"/>
      <c r="E4" s="309"/>
      <c r="F4" s="309" t="s">
        <v>108</v>
      </c>
      <c r="G4" s="309"/>
      <c r="H4" s="309"/>
      <c r="I4" s="309" t="s">
        <v>109</v>
      </c>
      <c r="J4" s="309"/>
      <c r="K4" s="309"/>
      <c r="L4" s="309" t="s">
        <v>5</v>
      </c>
      <c r="M4" s="309"/>
      <c r="N4" s="309"/>
      <c r="O4" s="309" t="s">
        <v>9</v>
      </c>
      <c r="P4" s="309" t="s">
        <v>375</v>
      </c>
      <c r="Q4" s="309"/>
      <c r="R4" s="309"/>
      <c r="S4" s="309" t="s">
        <v>108</v>
      </c>
      <c r="T4" s="309"/>
      <c r="U4" s="309"/>
      <c r="V4" s="309" t="s">
        <v>109</v>
      </c>
      <c r="W4" s="309"/>
      <c r="X4" s="309"/>
      <c r="Y4" s="309" t="s">
        <v>5</v>
      </c>
      <c r="Z4" s="309"/>
      <c r="AA4" s="309"/>
    </row>
    <row r="5" spans="1:27" s="11" customFormat="1" ht="15.75">
      <c r="A5" s="1">
        <v>2</v>
      </c>
      <c r="B5" s="309"/>
      <c r="C5" s="87" t="s">
        <v>4</v>
      </c>
      <c r="D5" s="40" t="s">
        <v>539</v>
      </c>
      <c r="E5" s="40" t="s">
        <v>540</v>
      </c>
      <c r="F5" s="87" t="s">
        <v>4</v>
      </c>
      <c r="G5" s="40" t="s">
        <v>539</v>
      </c>
      <c r="H5" s="40" t="s">
        <v>540</v>
      </c>
      <c r="I5" s="87" t="s">
        <v>4</v>
      </c>
      <c r="J5" s="40" t="s">
        <v>539</v>
      </c>
      <c r="K5" s="40" t="s">
        <v>540</v>
      </c>
      <c r="L5" s="87" t="s">
        <v>4</v>
      </c>
      <c r="M5" s="40" t="s">
        <v>539</v>
      </c>
      <c r="N5" s="40" t="s">
        <v>540</v>
      </c>
      <c r="O5" s="309"/>
      <c r="P5" s="87" t="s">
        <v>4</v>
      </c>
      <c r="Q5" s="40" t="s">
        <v>539</v>
      </c>
      <c r="R5" s="40" t="s">
        <v>540</v>
      </c>
      <c r="S5" s="87" t="s">
        <v>4</v>
      </c>
      <c r="T5" s="40" t="s">
        <v>539</v>
      </c>
      <c r="U5" s="40" t="s">
        <v>540</v>
      </c>
      <c r="V5" s="87" t="s">
        <v>4</v>
      </c>
      <c r="W5" s="40" t="s">
        <v>539</v>
      </c>
      <c r="X5" s="40" t="s">
        <v>540</v>
      </c>
      <c r="Y5" s="87" t="s">
        <v>4</v>
      </c>
      <c r="Z5" s="40" t="s">
        <v>539</v>
      </c>
      <c r="AA5" s="40" t="s">
        <v>540</v>
      </c>
    </row>
    <row r="6" spans="1:27" s="94" customFormat="1" ht="16.5">
      <c r="A6" s="1">
        <v>3</v>
      </c>
      <c r="B6" s="311" t="s">
        <v>42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 t="s">
        <v>120</v>
      </c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</row>
    <row r="7" spans="1:35" s="11" customFormat="1" ht="47.25">
      <c r="A7" s="1">
        <v>4</v>
      </c>
      <c r="B7" s="89" t="s">
        <v>276</v>
      </c>
      <c r="C7" s="5">
        <f>Bevételek!C89</f>
        <v>0</v>
      </c>
      <c r="D7" s="5">
        <f>Bevételek!D89</f>
        <v>0</v>
      </c>
      <c r="E7" s="5">
        <f>Bevételek!E89</f>
        <v>0</v>
      </c>
      <c r="F7" s="5">
        <f>Bevételek!C90</f>
        <v>10473290</v>
      </c>
      <c r="G7" s="5">
        <f>Bevételek!D90</f>
        <v>14167850</v>
      </c>
      <c r="H7" s="5">
        <f>Bevételek!E90</f>
        <v>14167850</v>
      </c>
      <c r="I7" s="5">
        <f>Bevételek!C91</f>
        <v>0</v>
      </c>
      <c r="J7" s="5">
        <f>Bevételek!D91</f>
        <v>0</v>
      </c>
      <c r="K7" s="5">
        <f>Bevételek!E91</f>
        <v>0</v>
      </c>
      <c r="L7" s="5">
        <f aca="true" t="shared" si="0" ref="L7:N10">C7+F7+I7</f>
        <v>10473290</v>
      </c>
      <c r="M7" s="5">
        <f t="shared" si="0"/>
        <v>14167850</v>
      </c>
      <c r="N7" s="5">
        <f t="shared" si="0"/>
        <v>14167850</v>
      </c>
      <c r="O7" s="91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5631636</v>
      </c>
      <c r="T7" s="5">
        <f>Kiadás!D9</f>
        <v>6236414</v>
      </c>
      <c r="U7" s="5">
        <f>Kiadás!E9</f>
        <v>5789098</v>
      </c>
      <c r="V7" s="5">
        <f>Kiadás!C10</f>
        <v>686000</v>
      </c>
      <c r="W7" s="5">
        <f>Kiadás!D10</f>
        <v>686000</v>
      </c>
      <c r="X7" s="5">
        <f>Kiadás!E10</f>
        <v>626000</v>
      </c>
      <c r="Y7" s="5">
        <f aca="true" t="shared" si="1" ref="Y7:AA11">P7+S7+V7</f>
        <v>6317636</v>
      </c>
      <c r="Z7" s="5">
        <f t="shared" si="1"/>
        <v>6922414</v>
      </c>
      <c r="AA7" s="5">
        <f t="shared" si="1"/>
        <v>6415098</v>
      </c>
      <c r="AB7" s="139"/>
      <c r="AC7" s="139"/>
      <c r="AE7" s="139"/>
      <c r="AF7" s="139"/>
      <c r="AG7" s="139"/>
      <c r="AH7" s="139"/>
      <c r="AI7" s="139"/>
    </row>
    <row r="8" spans="1:35" s="11" customFormat="1" ht="45">
      <c r="A8" s="1">
        <v>5</v>
      </c>
      <c r="B8" s="89" t="s">
        <v>298</v>
      </c>
      <c r="C8" s="5">
        <f>Bevételek!C152</f>
        <v>0</v>
      </c>
      <c r="D8" s="5">
        <f>Bevételek!D152</f>
        <v>0</v>
      </c>
      <c r="E8" s="5">
        <f>Bevételek!E152</f>
        <v>0</v>
      </c>
      <c r="F8" s="5">
        <f>Bevételek!C153</f>
        <v>161000</v>
      </c>
      <c r="G8" s="5">
        <f>Bevételek!D153</f>
        <v>161000</v>
      </c>
      <c r="H8" s="5">
        <f>Bevételek!E153</f>
        <v>36789</v>
      </c>
      <c r="I8" s="5">
        <f>Bevételek!C154</f>
        <v>319000</v>
      </c>
      <c r="J8" s="5">
        <f>Bevételek!D154</f>
        <v>319000</v>
      </c>
      <c r="K8" s="5">
        <f>Bevételek!E154</f>
        <v>173300</v>
      </c>
      <c r="L8" s="5">
        <f t="shared" si="0"/>
        <v>480000</v>
      </c>
      <c r="M8" s="5">
        <f t="shared" si="0"/>
        <v>480000</v>
      </c>
      <c r="N8" s="5">
        <f t="shared" si="0"/>
        <v>210089</v>
      </c>
      <c r="O8" s="91" t="s">
        <v>74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1180780</v>
      </c>
      <c r="T8" s="5">
        <f>Kiadás!D13</f>
        <v>1259409</v>
      </c>
      <c r="U8" s="5">
        <f>Kiadás!E13</f>
        <v>1162115</v>
      </c>
      <c r="V8" s="5">
        <f>Kiadás!C14</f>
        <v>167570</v>
      </c>
      <c r="W8" s="5">
        <f>Kiadás!D14</f>
        <v>167570</v>
      </c>
      <c r="X8" s="5">
        <f>Kiadás!E14</f>
        <v>125883</v>
      </c>
      <c r="Y8" s="5">
        <f t="shared" si="1"/>
        <v>1348350</v>
      </c>
      <c r="Z8" s="5">
        <f t="shared" si="1"/>
        <v>1426979</v>
      </c>
      <c r="AA8" s="5">
        <f t="shared" si="1"/>
        <v>1287998</v>
      </c>
      <c r="AB8" s="139"/>
      <c r="AC8" s="139"/>
      <c r="AE8" s="139"/>
      <c r="AF8" s="139"/>
      <c r="AG8" s="139"/>
      <c r="AH8" s="139"/>
      <c r="AI8" s="139"/>
    </row>
    <row r="9" spans="1:35" s="11" customFormat="1" ht="15.75">
      <c r="A9" s="1">
        <v>6</v>
      </c>
      <c r="B9" s="89" t="s">
        <v>42</v>
      </c>
      <c r="C9" s="5">
        <f>Bevételek!C210</f>
        <v>0</v>
      </c>
      <c r="D9" s="5">
        <f>Bevételek!D210</f>
        <v>0</v>
      </c>
      <c r="E9" s="5">
        <f>Bevételek!E210</f>
        <v>0</v>
      </c>
      <c r="F9" s="5">
        <f>Bevételek!C211</f>
        <v>144910</v>
      </c>
      <c r="G9" s="5">
        <f>Bevételek!D211</f>
        <v>355586</v>
      </c>
      <c r="H9" s="5">
        <f>Bevételek!E211</f>
        <v>345729</v>
      </c>
      <c r="I9" s="5">
        <f>Bevételek!C212</f>
        <v>0</v>
      </c>
      <c r="J9" s="5">
        <f>Bevételek!D212</f>
        <v>0</v>
      </c>
      <c r="K9" s="5">
        <f>Bevételek!E212</f>
        <v>0</v>
      </c>
      <c r="L9" s="5">
        <f t="shared" si="0"/>
        <v>144910</v>
      </c>
      <c r="M9" s="5">
        <f t="shared" si="0"/>
        <v>355586</v>
      </c>
      <c r="N9" s="5">
        <f t="shared" si="0"/>
        <v>345729</v>
      </c>
      <c r="O9" s="91" t="s">
        <v>75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4131880</v>
      </c>
      <c r="T9" s="5">
        <f>Kiadás!D17</f>
        <v>5021592</v>
      </c>
      <c r="U9" s="5">
        <f>Kiadás!E17</f>
        <v>4425787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4131880</v>
      </c>
      <c r="Z9" s="5">
        <f t="shared" si="1"/>
        <v>5021592</v>
      </c>
      <c r="AA9" s="5">
        <f t="shared" si="1"/>
        <v>4425787</v>
      </c>
      <c r="AB9" s="139"/>
      <c r="AC9" s="139"/>
      <c r="AE9" s="139"/>
      <c r="AF9" s="139"/>
      <c r="AG9" s="139"/>
      <c r="AH9" s="139"/>
      <c r="AI9" s="139"/>
    </row>
    <row r="10" spans="1:35" s="11" customFormat="1" ht="15.75">
      <c r="A10" s="1">
        <v>7</v>
      </c>
      <c r="B10" s="315" t="s">
        <v>356</v>
      </c>
      <c r="C10" s="313">
        <f>Bevételek!C244</f>
        <v>0</v>
      </c>
      <c r="D10" s="313">
        <f>Bevételek!D244</f>
        <v>0</v>
      </c>
      <c r="E10" s="313">
        <f>Bevételek!E244</f>
        <v>0</v>
      </c>
      <c r="F10" s="313">
        <f>Bevételek!C245</f>
        <v>100000</v>
      </c>
      <c r="G10" s="313">
        <f>Bevételek!D245</f>
        <v>100000</v>
      </c>
      <c r="H10" s="313">
        <f>Bevételek!E245</f>
        <v>60000</v>
      </c>
      <c r="I10" s="313">
        <f>Bevételek!C246</f>
        <v>0</v>
      </c>
      <c r="J10" s="313">
        <f>Bevételek!D246</f>
        <v>0</v>
      </c>
      <c r="K10" s="313">
        <f>Bevételek!E246</f>
        <v>0</v>
      </c>
      <c r="L10" s="313">
        <f t="shared" si="0"/>
        <v>100000</v>
      </c>
      <c r="M10" s="313">
        <f t="shared" si="0"/>
        <v>100000</v>
      </c>
      <c r="N10" s="313">
        <f t="shared" si="0"/>
        <v>60000</v>
      </c>
      <c r="O10" s="91" t="s">
        <v>76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885600</v>
      </c>
      <c r="T10" s="5">
        <f>Kiadás!D62</f>
        <v>1325600</v>
      </c>
      <c r="U10" s="5">
        <f>Kiadás!E62</f>
        <v>994500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885600</v>
      </c>
      <c r="Z10" s="5">
        <f t="shared" si="1"/>
        <v>1325600</v>
      </c>
      <c r="AA10" s="5">
        <f t="shared" si="1"/>
        <v>994500</v>
      </c>
      <c r="AB10" s="139"/>
      <c r="AC10" s="139"/>
      <c r="AE10" s="139"/>
      <c r="AF10" s="139"/>
      <c r="AG10" s="139"/>
      <c r="AH10" s="139"/>
      <c r="AI10" s="139"/>
    </row>
    <row r="11" spans="1:35" s="11" customFormat="1" ht="30">
      <c r="A11" s="1">
        <v>8</v>
      </c>
      <c r="B11" s="315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91" t="s">
        <v>77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1612171</v>
      </c>
      <c r="T11" s="5">
        <f>Kiadás!D125</f>
        <v>1674095</v>
      </c>
      <c r="U11" s="5">
        <f>Kiadás!E125</f>
        <v>1531950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1612171</v>
      </c>
      <c r="Z11" s="5">
        <f t="shared" si="1"/>
        <v>1674095</v>
      </c>
      <c r="AA11" s="5">
        <f t="shared" si="1"/>
        <v>1531950</v>
      </c>
      <c r="AB11" s="139"/>
      <c r="AC11" s="139"/>
      <c r="AE11" s="139"/>
      <c r="AF11" s="139"/>
      <c r="AG11" s="139"/>
      <c r="AH11" s="139"/>
      <c r="AI11" s="139"/>
    </row>
    <row r="12" spans="1:35" s="11" customFormat="1" ht="15.75">
      <c r="A12" s="1">
        <v>9</v>
      </c>
      <c r="B12" s="90" t="s">
        <v>79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10879200</v>
      </c>
      <c r="G12" s="13">
        <f t="shared" si="2"/>
        <v>14784436</v>
      </c>
      <c r="H12" s="13">
        <f t="shared" si="2"/>
        <v>14610368</v>
      </c>
      <c r="I12" s="13">
        <f t="shared" si="2"/>
        <v>319000</v>
      </c>
      <c r="J12" s="13">
        <f t="shared" si="2"/>
        <v>319000</v>
      </c>
      <c r="K12" s="13">
        <f t="shared" si="2"/>
        <v>173300</v>
      </c>
      <c r="L12" s="13">
        <f t="shared" si="2"/>
        <v>11198200</v>
      </c>
      <c r="M12" s="13">
        <f t="shared" si="2"/>
        <v>15103436</v>
      </c>
      <c r="N12" s="13">
        <f t="shared" si="2"/>
        <v>14783668</v>
      </c>
      <c r="O12" s="90" t="s">
        <v>80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13442067</v>
      </c>
      <c r="T12" s="13">
        <f t="shared" si="3"/>
        <v>15517110</v>
      </c>
      <c r="U12" s="13">
        <f t="shared" si="3"/>
        <v>13903450</v>
      </c>
      <c r="V12" s="13">
        <f t="shared" si="3"/>
        <v>853570</v>
      </c>
      <c r="W12" s="13">
        <f t="shared" si="3"/>
        <v>853570</v>
      </c>
      <c r="X12" s="13">
        <f t="shared" si="3"/>
        <v>751883</v>
      </c>
      <c r="Y12" s="13">
        <f t="shared" si="3"/>
        <v>14295637</v>
      </c>
      <c r="Z12" s="13">
        <f t="shared" si="3"/>
        <v>16370680</v>
      </c>
      <c r="AA12" s="13">
        <f t="shared" si="3"/>
        <v>14655333</v>
      </c>
      <c r="AB12" s="139"/>
      <c r="AC12" s="139"/>
      <c r="AE12" s="139"/>
      <c r="AF12" s="139"/>
      <c r="AG12" s="139"/>
      <c r="AH12" s="139"/>
      <c r="AI12" s="139"/>
    </row>
    <row r="13" spans="1:35" s="11" customFormat="1" ht="15.75">
      <c r="A13" s="1">
        <v>10</v>
      </c>
      <c r="B13" s="92" t="s">
        <v>125</v>
      </c>
      <c r="C13" s="93">
        <f>C12-P12</f>
        <v>0</v>
      </c>
      <c r="D13" s="93">
        <f aca="true" t="shared" si="4" ref="D13:N13">D12-Q12</f>
        <v>0</v>
      </c>
      <c r="E13" s="93">
        <f t="shared" si="4"/>
        <v>0</v>
      </c>
      <c r="F13" s="93">
        <f t="shared" si="4"/>
        <v>-2562867</v>
      </c>
      <c r="G13" s="93">
        <f t="shared" si="4"/>
        <v>-732674</v>
      </c>
      <c r="H13" s="93">
        <f t="shared" si="4"/>
        <v>706918</v>
      </c>
      <c r="I13" s="93">
        <f t="shared" si="4"/>
        <v>-534570</v>
      </c>
      <c r="J13" s="93">
        <f t="shared" si="4"/>
        <v>-534570</v>
      </c>
      <c r="K13" s="93">
        <f t="shared" si="4"/>
        <v>-578583</v>
      </c>
      <c r="L13" s="93">
        <f t="shared" si="4"/>
        <v>-3097437</v>
      </c>
      <c r="M13" s="93">
        <f t="shared" si="4"/>
        <v>-1267244</v>
      </c>
      <c r="N13" s="93">
        <f t="shared" si="4"/>
        <v>128335</v>
      </c>
      <c r="O13" s="316" t="s">
        <v>111</v>
      </c>
      <c r="P13" s="310">
        <f>Kiadás!C153</f>
        <v>0</v>
      </c>
      <c r="Q13" s="310">
        <f>Kiadás!D153</f>
        <v>0</v>
      </c>
      <c r="R13" s="310">
        <f>Kiadás!E153</f>
        <v>0</v>
      </c>
      <c r="S13" s="310">
        <f>Kiadás!C154</f>
        <v>418261</v>
      </c>
      <c r="T13" s="310">
        <f>Kiadás!D154</f>
        <v>965337</v>
      </c>
      <c r="U13" s="310">
        <f>Kiadás!E154</f>
        <v>418261</v>
      </c>
      <c r="V13" s="310">
        <f>Kiadás!C155</f>
        <v>0</v>
      </c>
      <c r="W13" s="310">
        <f>Kiadás!D155</f>
        <v>0</v>
      </c>
      <c r="X13" s="310">
        <f>Kiadás!E155</f>
        <v>0</v>
      </c>
      <c r="Y13" s="310">
        <f>P13+S13+V13</f>
        <v>418261</v>
      </c>
      <c r="Z13" s="310">
        <f>Q13+T13+W13</f>
        <v>965337</v>
      </c>
      <c r="AA13" s="310">
        <f>R13+U13+X13</f>
        <v>418261</v>
      </c>
      <c r="AB13" s="139"/>
      <c r="AC13" s="139"/>
      <c r="AE13" s="139"/>
      <c r="AF13" s="139"/>
      <c r="AG13" s="139"/>
      <c r="AH13" s="139"/>
      <c r="AI13" s="139"/>
    </row>
    <row r="14" spans="1:35" s="11" customFormat="1" ht="15.75">
      <c r="A14" s="1">
        <v>11</v>
      </c>
      <c r="B14" s="92" t="s">
        <v>116</v>
      </c>
      <c r="C14" s="5">
        <f>Bevételek!C266</f>
        <v>0</v>
      </c>
      <c r="D14" s="5">
        <f>Bevételek!D266</f>
        <v>0</v>
      </c>
      <c r="E14" s="5">
        <f>Bevételek!E266</f>
        <v>0</v>
      </c>
      <c r="F14" s="5">
        <f>Bevételek!C267</f>
        <v>4424034</v>
      </c>
      <c r="G14" s="5">
        <f>Bevételek!D267</f>
        <v>4457590</v>
      </c>
      <c r="H14" s="5">
        <f>Bevételek!E267</f>
        <v>4457590</v>
      </c>
      <c r="I14" s="5">
        <f>Bevételek!C268</f>
        <v>434570</v>
      </c>
      <c r="J14" s="5">
        <f>Bevételek!D268</f>
        <v>434570</v>
      </c>
      <c r="K14" s="5">
        <f>Bevételek!E268</f>
        <v>434570</v>
      </c>
      <c r="L14" s="5">
        <f aca="true" t="shared" si="5" ref="L14:N15">C14+F14+I14</f>
        <v>4858604</v>
      </c>
      <c r="M14" s="5">
        <f t="shared" si="5"/>
        <v>4892160</v>
      </c>
      <c r="N14" s="5">
        <f t="shared" si="5"/>
        <v>4892160</v>
      </c>
      <c r="O14" s="316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139"/>
      <c r="AC14" s="139"/>
      <c r="AE14" s="139"/>
      <c r="AF14" s="139"/>
      <c r="AG14" s="139"/>
      <c r="AH14" s="139"/>
      <c r="AI14" s="139"/>
    </row>
    <row r="15" spans="1:35" s="11" customFormat="1" ht="15.75">
      <c r="A15" s="1">
        <v>12</v>
      </c>
      <c r="B15" s="92" t="s">
        <v>117</v>
      </c>
      <c r="C15" s="5">
        <f>Bevételek!C287</f>
        <v>0</v>
      </c>
      <c r="D15" s="5">
        <f>Bevételek!D287</f>
        <v>0</v>
      </c>
      <c r="E15" s="5">
        <f>Bevételek!E287</f>
        <v>0</v>
      </c>
      <c r="F15" s="5">
        <f>Bevételek!C288</f>
        <v>0</v>
      </c>
      <c r="G15" s="5">
        <f>Bevételek!D288</f>
        <v>547076</v>
      </c>
      <c r="H15" s="5">
        <f>Bevételek!E288</f>
        <v>547076</v>
      </c>
      <c r="I15" s="5">
        <f>Bevételek!C289</f>
        <v>0</v>
      </c>
      <c r="J15" s="5">
        <f>Bevételek!D289</f>
        <v>0</v>
      </c>
      <c r="K15" s="5">
        <f>Bevételek!E289</f>
        <v>0</v>
      </c>
      <c r="L15" s="5">
        <f t="shared" si="5"/>
        <v>0</v>
      </c>
      <c r="M15" s="5">
        <f t="shared" si="5"/>
        <v>547076</v>
      </c>
      <c r="N15" s="5">
        <f t="shared" si="5"/>
        <v>547076</v>
      </c>
      <c r="O15" s="316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139"/>
      <c r="AC15" s="139"/>
      <c r="AE15" s="139"/>
      <c r="AF15" s="139"/>
      <c r="AG15" s="139"/>
      <c r="AH15" s="139"/>
      <c r="AI15" s="139"/>
    </row>
    <row r="16" spans="1:35" s="11" customFormat="1" ht="31.5">
      <c r="A16" s="1">
        <v>13</v>
      </c>
      <c r="B16" s="90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15303234</v>
      </c>
      <c r="G16" s="14">
        <f t="shared" si="6"/>
        <v>19789102</v>
      </c>
      <c r="H16" s="14">
        <f t="shared" si="6"/>
        <v>19615034</v>
      </c>
      <c r="I16" s="14">
        <f t="shared" si="6"/>
        <v>753570</v>
      </c>
      <c r="J16" s="14">
        <f t="shared" si="6"/>
        <v>753570</v>
      </c>
      <c r="K16" s="14">
        <f t="shared" si="6"/>
        <v>607870</v>
      </c>
      <c r="L16" s="14">
        <f t="shared" si="6"/>
        <v>16056804</v>
      </c>
      <c r="M16" s="14">
        <f t="shared" si="6"/>
        <v>20542672</v>
      </c>
      <c r="N16" s="14">
        <f t="shared" si="6"/>
        <v>20222904</v>
      </c>
      <c r="O16" s="90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13860328</v>
      </c>
      <c r="T16" s="14">
        <f t="shared" si="7"/>
        <v>16482447</v>
      </c>
      <c r="U16" s="14">
        <f t="shared" si="7"/>
        <v>14321711</v>
      </c>
      <c r="V16" s="14">
        <f t="shared" si="7"/>
        <v>853570</v>
      </c>
      <c r="W16" s="14">
        <f t="shared" si="7"/>
        <v>853570</v>
      </c>
      <c r="X16" s="14">
        <f t="shared" si="7"/>
        <v>751883</v>
      </c>
      <c r="Y16" s="14">
        <f t="shared" si="7"/>
        <v>14713898</v>
      </c>
      <c r="Z16" s="14">
        <f t="shared" si="7"/>
        <v>17336017</v>
      </c>
      <c r="AA16" s="14">
        <f t="shared" si="7"/>
        <v>15073594</v>
      </c>
      <c r="AB16" s="139"/>
      <c r="AC16" s="139"/>
      <c r="AE16" s="139"/>
      <c r="AF16" s="139"/>
      <c r="AG16" s="139"/>
      <c r="AH16" s="139"/>
      <c r="AI16" s="139"/>
    </row>
    <row r="17" spans="1:35" s="94" customFormat="1" ht="16.5">
      <c r="A17" s="1">
        <v>14</v>
      </c>
      <c r="B17" s="317" t="s">
        <v>119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1" t="s">
        <v>98</v>
      </c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139"/>
      <c r="AC17" s="139"/>
      <c r="AD17" s="11"/>
      <c r="AE17" s="139"/>
      <c r="AF17" s="139"/>
      <c r="AG17" s="139"/>
      <c r="AH17" s="139"/>
      <c r="AI17" s="139"/>
    </row>
    <row r="18" spans="1:35" s="11" customFormat="1" ht="47.25">
      <c r="A18" s="1">
        <v>15</v>
      </c>
      <c r="B18" s="89" t="s">
        <v>285</v>
      </c>
      <c r="C18" s="5">
        <f>Bevételek!C123</f>
        <v>0</v>
      </c>
      <c r="D18" s="5">
        <f>Bevételek!D123</f>
        <v>0</v>
      </c>
      <c r="E18" s="5">
        <f>Bevételek!E123</f>
        <v>0</v>
      </c>
      <c r="F18" s="5">
        <f>Bevételek!C124</f>
        <v>0</v>
      </c>
      <c r="G18" s="5">
        <f>Bevételek!D124</f>
        <v>500000</v>
      </c>
      <c r="H18" s="5">
        <f>Bevételek!E124</f>
        <v>500000</v>
      </c>
      <c r="I18" s="5">
        <f>Bevételek!C125</f>
        <v>0</v>
      </c>
      <c r="J18" s="5">
        <f>Bevételek!D125</f>
        <v>0</v>
      </c>
      <c r="K18" s="5">
        <f>Bevételek!E125</f>
        <v>0</v>
      </c>
      <c r="L18" s="5">
        <f aca="true" t="shared" si="8" ref="L18:N20">C18+F18+I18</f>
        <v>0</v>
      </c>
      <c r="M18" s="5">
        <f t="shared" si="8"/>
        <v>500000</v>
      </c>
      <c r="N18" s="5">
        <f t="shared" si="8"/>
        <v>500000</v>
      </c>
      <c r="O18" s="89" t="s">
        <v>93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114300</v>
      </c>
      <c r="T18" s="5">
        <f>Kiadás!D130</f>
        <v>1291595</v>
      </c>
      <c r="U18" s="5">
        <f>Kiadás!E130</f>
        <v>1244440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114300</v>
      </c>
      <c r="Z18" s="5">
        <f t="shared" si="9"/>
        <v>1291595</v>
      </c>
      <c r="AA18" s="5">
        <f t="shared" si="9"/>
        <v>1244440</v>
      </c>
      <c r="AB18" s="139"/>
      <c r="AC18" s="139"/>
      <c r="AE18" s="139"/>
      <c r="AF18" s="139"/>
      <c r="AG18" s="139"/>
      <c r="AH18" s="139"/>
      <c r="AI18" s="139"/>
    </row>
    <row r="19" spans="1:35" s="11" customFormat="1" ht="15.75">
      <c r="A19" s="1">
        <v>16</v>
      </c>
      <c r="B19" s="89" t="s">
        <v>119</v>
      </c>
      <c r="C19" s="5">
        <f>Bevételek!C230</f>
        <v>0</v>
      </c>
      <c r="D19" s="5">
        <f>Bevételek!D230</f>
        <v>0</v>
      </c>
      <c r="E19" s="5">
        <f>Bevételek!E230</f>
        <v>0</v>
      </c>
      <c r="F19" s="5">
        <f>Bevételek!C231</f>
        <v>0</v>
      </c>
      <c r="G19" s="5">
        <f>Bevételek!D231</f>
        <v>61280</v>
      </c>
      <c r="H19" s="5">
        <f>Bevételek!E231</f>
        <v>61280</v>
      </c>
      <c r="I19" s="5">
        <f>Bevételek!C232</f>
        <v>0</v>
      </c>
      <c r="J19" s="5">
        <f>Bevételek!D232</f>
        <v>0</v>
      </c>
      <c r="K19" s="5">
        <f>Bevételek!E232</f>
        <v>0</v>
      </c>
      <c r="L19" s="5">
        <f t="shared" si="8"/>
        <v>0</v>
      </c>
      <c r="M19" s="5">
        <f t="shared" si="8"/>
        <v>61280</v>
      </c>
      <c r="N19" s="5">
        <f t="shared" si="8"/>
        <v>61280</v>
      </c>
      <c r="O19" s="89" t="s">
        <v>43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863048</v>
      </c>
      <c r="T19" s="5">
        <f>Kiadás!D134</f>
        <v>2370782</v>
      </c>
      <c r="U19" s="5">
        <f>Kiadás!E134</f>
        <v>1810613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863048</v>
      </c>
      <c r="Z19" s="5">
        <f t="shared" si="9"/>
        <v>2370782</v>
      </c>
      <c r="AA19" s="5">
        <f t="shared" si="9"/>
        <v>1810613</v>
      </c>
      <c r="AB19" s="139"/>
      <c r="AC19" s="139"/>
      <c r="AE19" s="139"/>
      <c r="AF19" s="139"/>
      <c r="AG19" s="139"/>
      <c r="AH19" s="139"/>
      <c r="AI19" s="139"/>
    </row>
    <row r="20" spans="1:35" s="11" customFormat="1" ht="31.5">
      <c r="A20" s="1">
        <v>17</v>
      </c>
      <c r="B20" s="89" t="s">
        <v>357</v>
      </c>
      <c r="C20" s="5">
        <f>Bevételek!C257</f>
        <v>0</v>
      </c>
      <c r="D20" s="5">
        <f>Bevételek!D257</f>
        <v>0</v>
      </c>
      <c r="E20" s="5">
        <f>Bevételek!E257</f>
        <v>0</v>
      </c>
      <c r="F20" s="5">
        <f>Bevételek!C258</f>
        <v>60000</v>
      </c>
      <c r="G20" s="5">
        <f>Bevételek!D258</f>
        <v>60000</v>
      </c>
      <c r="H20" s="5">
        <f>Bevételek!E258</f>
        <v>0</v>
      </c>
      <c r="I20" s="5">
        <f>Bevételek!C259</f>
        <v>0</v>
      </c>
      <c r="J20" s="5">
        <f>Bevételek!D259</f>
        <v>0</v>
      </c>
      <c r="K20" s="5">
        <f>Bevételek!E259</f>
        <v>0</v>
      </c>
      <c r="L20" s="5">
        <f t="shared" si="8"/>
        <v>60000</v>
      </c>
      <c r="M20" s="5">
        <f t="shared" si="8"/>
        <v>60000</v>
      </c>
      <c r="N20" s="5">
        <f t="shared" si="8"/>
        <v>0</v>
      </c>
      <c r="O20" s="89" t="s">
        <v>193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425558</v>
      </c>
      <c r="T20" s="5">
        <f>Kiadás!D138</f>
        <v>165558</v>
      </c>
      <c r="U20" s="5">
        <f>Kiadás!E138</f>
        <v>156281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425558</v>
      </c>
      <c r="Z20" s="5">
        <f t="shared" si="9"/>
        <v>165558</v>
      </c>
      <c r="AA20" s="5">
        <f t="shared" si="9"/>
        <v>156281</v>
      </c>
      <c r="AB20" s="139"/>
      <c r="AC20" s="139"/>
      <c r="AE20" s="139"/>
      <c r="AF20" s="139"/>
      <c r="AG20" s="139"/>
      <c r="AH20" s="139"/>
      <c r="AI20" s="139"/>
    </row>
    <row r="21" spans="1:35" s="11" customFormat="1" ht="15.75">
      <c r="A21" s="1">
        <v>18</v>
      </c>
      <c r="B21" s="90" t="s">
        <v>79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60000</v>
      </c>
      <c r="G21" s="13">
        <f t="shared" si="10"/>
        <v>621280</v>
      </c>
      <c r="H21" s="13">
        <f t="shared" si="10"/>
        <v>561280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60000</v>
      </c>
      <c r="M21" s="13">
        <f t="shared" si="10"/>
        <v>621280</v>
      </c>
      <c r="N21" s="13">
        <f t="shared" si="10"/>
        <v>561280</v>
      </c>
      <c r="O21" s="90" t="s">
        <v>80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1402906</v>
      </c>
      <c r="T21" s="13">
        <f t="shared" si="11"/>
        <v>3827935</v>
      </c>
      <c r="U21" s="13">
        <f t="shared" si="11"/>
        <v>3211334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1402906</v>
      </c>
      <c r="Z21" s="13">
        <f t="shared" si="11"/>
        <v>3827935</v>
      </c>
      <c r="AA21" s="13">
        <f t="shared" si="11"/>
        <v>3211334</v>
      </c>
      <c r="AB21" s="139"/>
      <c r="AC21" s="139"/>
      <c r="AE21" s="139"/>
      <c r="AF21" s="139"/>
      <c r="AG21" s="139"/>
      <c r="AH21" s="139"/>
      <c r="AI21" s="139"/>
    </row>
    <row r="22" spans="1:35" s="11" customFormat="1" ht="15.75">
      <c r="A22" s="1">
        <v>19</v>
      </c>
      <c r="B22" s="92" t="s">
        <v>125</v>
      </c>
      <c r="C22" s="93">
        <f>C21-P21</f>
        <v>0</v>
      </c>
      <c r="D22" s="93">
        <f aca="true" t="shared" si="12" ref="D22:N22">D21-Q21</f>
        <v>0</v>
      </c>
      <c r="E22" s="93">
        <f t="shared" si="12"/>
        <v>0</v>
      </c>
      <c r="F22" s="93">
        <f t="shared" si="12"/>
        <v>-1342906</v>
      </c>
      <c r="G22" s="93">
        <f t="shared" si="12"/>
        <v>-3206655</v>
      </c>
      <c r="H22" s="93">
        <f t="shared" si="12"/>
        <v>-2650054</v>
      </c>
      <c r="I22" s="93">
        <f t="shared" si="12"/>
        <v>0</v>
      </c>
      <c r="J22" s="93">
        <f t="shared" si="12"/>
        <v>0</v>
      </c>
      <c r="K22" s="93">
        <f t="shared" si="12"/>
        <v>0</v>
      </c>
      <c r="L22" s="93">
        <f t="shared" si="12"/>
        <v>-1342906</v>
      </c>
      <c r="M22" s="93">
        <f t="shared" si="12"/>
        <v>-3206655</v>
      </c>
      <c r="N22" s="93">
        <f t="shared" si="12"/>
        <v>-2650054</v>
      </c>
      <c r="O22" s="316" t="s">
        <v>111</v>
      </c>
      <c r="P22" s="310">
        <f>Kiadás!C168</f>
        <v>0</v>
      </c>
      <c r="Q22" s="310">
        <f>Kiadás!D168</f>
        <v>0</v>
      </c>
      <c r="R22" s="310">
        <f>Kiadás!E168</f>
        <v>0</v>
      </c>
      <c r="S22" s="310">
        <f>Kiadás!C169</f>
        <v>0</v>
      </c>
      <c r="T22" s="310">
        <f>Kiadás!D169</f>
        <v>0</v>
      </c>
      <c r="U22" s="310">
        <f>Kiadás!E169</f>
        <v>0</v>
      </c>
      <c r="V22" s="310">
        <f>Kiadás!C170</f>
        <v>0</v>
      </c>
      <c r="W22" s="310">
        <f>Kiadás!D170</f>
        <v>0</v>
      </c>
      <c r="X22" s="310">
        <f>Kiadás!E170</f>
        <v>0</v>
      </c>
      <c r="Y22" s="310">
        <f>P22+S22+V22</f>
        <v>0</v>
      </c>
      <c r="Z22" s="310">
        <f>Q22+T22+W22</f>
        <v>0</v>
      </c>
      <c r="AA22" s="310">
        <f>R22+U22+X22</f>
        <v>0</v>
      </c>
      <c r="AB22" s="139"/>
      <c r="AC22" s="139"/>
      <c r="AE22" s="139"/>
      <c r="AF22" s="139"/>
      <c r="AG22" s="139"/>
      <c r="AH22" s="139"/>
      <c r="AI22" s="139"/>
    </row>
    <row r="23" spans="1:35" s="11" customFormat="1" ht="15.75">
      <c r="A23" s="1">
        <v>20</v>
      </c>
      <c r="B23" s="92" t="s">
        <v>116</v>
      </c>
      <c r="C23" s="5">
        <f>Bevételek!C273</f>
        <v>0</v>
      </c>
      <c r="D23" s="5">
        <f>Bevételek!D273</f>
        <v>0</v>
      </c>
      <c r="E23" s="5">
        <f>Bevételek!E273</f>
        <v>0</v>
      </c>
      <c r="F23" s="5">
        <f>Bevételek!C274</f>
        <v>0</v>
      </c>
      <c r="G23" s="5">
        <f>Bevételek!D274</f>
        <v>0</v>
      </c>
      <c r="H23" s="5">
        <f>Bevételek!E274</f>
        <v>0</v>
      </c>
      <c r="I23" s="5">
        <f>Bevételek!C275</f>
        <v>0</v>
      </c>
      <c r="J23" s="5">
        <f>Bevételek!D275</f>
        <v>0</v>
      </c>
      <c r="K23" s="5">
        <f>Bevételek!E275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6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139"/>
      <c r="AC23" s="139"/>
      <c r="AE23" s="139"/>
      <c r="AF23" s="139"/>
      <c r="AG23" s="139"/>
      <c r="AH23" s="139"/>
      <c r="AI23" s="139"/>
    </row>
    <row r="24" spans="1:35" s="11" customFormat="1" ht="15.75">
      <c r="A24" s="1">
        <v>21</v>
      </c>
      <c r="B24" s="92" t="s">
        <v>117</v>
      </c>
      <c r="C24" s="5">
        <f>Bevételek!C300</f>
        <v>0</v>
      </c>
      <c r="D24" s="5">
        <f>Bevételek!D300</f>
        <v>0</v>
      </c>
      <c r="E24" s="5">
        <f>Bevételek!E300</f>
        <v>0</v>
      </c>
      <c r="F24" s="5">
        <f>Bevételek!C301</f>
        <v>0</v>
      </c>
      <c r="G24" s="5">
        <f>Bevételek!D301</f>
        <v>0</v>
      </c>
      <c r="H24" s="5">
        <f>Bevételek!E301</f>
        <v>0</v>
      </c>
      <c r="I24" s="5">
        <f>Bevételek!C302</f>
        <v>0</v>
      </c>
      <c r="J24" s="5">
        <f>Bevételek!D302</f>
        <v>0</v>
      </c>
      <c r="K24" s="5">
        <f>Bevételek!E302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16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139"/>
      <c r="AC24" s="139"/>
      <c r="AE24" s="139"/>
      <c r="AF24" s="139"/>
      <c r="AG24" s="139"/>
      <c r="AH24" s="139"/>
      <c r="AI24" s="139"/>
    </row>
    <row r="25" spans="1:35" s="11" customFormat="1" ht="31.5">
      <c r="A25" s="1">
        <v>22</v>
      </c>
      <c r="B25" s="90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60000</v>
      </c>
      <c r="G25" s="14">
        <f t="shared" si="14"/>
        <v>621280</v>
      </c>
      <c r="H25" s="14">
        <f t="shared" si="14"/>
        <v>561280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60000</v>
      </c>
      <c r="M25" s="14">
        <f t="shared" si="14"/>
        <v>621280</v>
      </c>
      <c r="N25" s="14">
        <f t="shared" si="14"/>
        <v>561280</v>
      </c>
      <c r="O25" s="90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1402906</v>
      </c>
      <c r="T25" s="14">
        <f t="shared" si="15"/>
        <v>3827935</v>
      </c>
      <c r="U25" s="14">
        <f t="shared" si="15"/>
        <v>3211334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1402906</v>
      </c>
      <c r="Z25" s="14">
        <f t="shared" si="15"/>
        <v>3827935</v>
      </c>
      <c r="AA25" s="14">
        <f t="shared" si="15"/>
        <v>3211334</v>
      </c>
      <c r="AB25" s="139"/>
      <c r="AC25" s="139"/>
      <c r="AE25" s="139"/>
      <c r="AF25" s="139"/>
      <c r="AG25" s="139"/>
      <c r="AH25" s="139"/>
      <c r="AI25" s="139"/>
    </row>
    <row r="26" spans="1:35" s="94" customFormat="1" ht="16.5">
      <c r="A26" s="1">
        <v>23</v>
      </c>
      <c r="B26" s="311" t="s">
        <v>121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2" t="s">
        <v>122</v>
      </c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139"/>
      <c r="AC26" s="139"/>
      <c r="AD26" s="11"/>
      <c r="AE26" s="139"/>
      <c r="AF26" s="139"/>
      <c r="AG26" s="139"/>
      <c r="AH26" s="139"/>
      <c r="AI26" s="139"/>
    </row>
    <row r="27" spans="1:35" s="11" customFormat="1" ht="15.75">
      <c r="A27" s="1">
        <v>24</v>
      </c>
      <c r="B27" s="89" t="s">
        <v>123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10939200</v>
      </c>
      <c r="G27" s="5">
        <f t="shared" si="16"/>
        <v>15405716</v>
      </c>
      <c r="H27" s="5">
        <f t="shared" si="16"/>
        <v>15171648</v>
      </c>
      <c r="I27" s="5">
        <f t="shared" si="16"/>
        <v>319000</v>
      </c>
      <c r="J27" s="5">
        <f t="shared" si="16"/>
        <v>319000</v>
      </c>
      <c r="K27" s="5">
        <f t="shared" si="16"/>
        <v>173300</v>
      </c>
      <c r="L27" s="5">
        <f t="shared" si="16"/>
        <v>11258200</v>
      </c>
      <c r="M27" s="5">
        <f t="shared" si="16"/>
        <v>15724716</v>
      </c>
      <c r="N27" s="5">
        <f t="shared" si="16"/>
        <v>15344948</v>
      </c>
      <c r="O27" s="89" t="s">
        <v>124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14844973</v>
      </c>
      <c r="T27" s="5">
        <f t="shared" si="17"/>
        <v>19345045</v>
      </c>
      <c r="U27" s="5">
        <f t="shared" si="17"/>
        <v>17114784</v>
      </c>
      <c r="V27" s="5">
        <f t="shared" si="17"/>
        <v>853570</v>
      </c>
      <c r="W27" s="5">
        <f t="shared" si="17"/>
        <v>853570</v>
      </c>
      <c r="X27" s="5">
        <f t="shared" si="17"/>
        <v>751883</v>
      </c>
      <c r="Y27" s="5">
        <f t="shared" si="17"/>
        <v>15698543</v>
      </c>
      <c r="Z27" s="5">
        <f t="shared" si="17"/>
        <v>20198615</v>
      </c>
      <c r="AA27" s="5">
        <f t="shared" si="17"/>
        <v>17866667</v>
      </c>
      <c r="AB27" s="139"/>
      <c r="AC27" s="139"/>
      <c r="AE27" s="139"/>
      <c r="AF27" s="139"/>
      <c r="AG27" s="139"/>
      <c r="AH27" s="139"/>
      <c r="AI27" s="139"/>
    </row>
    <row r="28" spans="1:35" s="11" customFormat="1" ht="15.75">
      <c r="A28" s="1">
        <v>25</v>
      </c>
      <c r="B28" s="92" t="s">
        <v>125</v>
      </c>
      <c r="C28" s="93">
        <f>C27-P27</f>
        <v>0</v>
      </c>
      <c r="D28" s="93">
        <f aca="true" t="shared" si="18" ref="D28:N28">D27-Q27</f>
        <v>0</v>
      </c>
      <c r="E28" s="93">
        <f t="shared" si="18"/>
        <v>0</v>
      </c>
      <c r="F28" s="93">
        <f t="shared" si="18"/>
        <v>-3905773</v>
      </c>
      <c r="G28" s="93">
        <f t="shared" si="18"/>
        <v>-3939329</v>
      </c>
      <c r="H28" s="93">
        <f t="shared" si="18"/>
        <v>-1943136</v>
      </c>
      <c r="I28" s="93">
        <f t="shared" si="18"/>
        <v>-534570</v>
      </c>
      <c r="J28" s="93">
        <f t="shared" si="18"/>
        <v>-534570</v>
      </c>
      <c r="K28" s="93">
        <f t="shared" si="18"/>
        <v>-578583</v>
      </c>
      <c r="L28" s="93">
        <f t="shared" si="18"/>
        <v>-4440343</v>
      </c>
      <c r="M28" s="93">
        <f t="shared" si="18"/>
        <v>-4473899</v>
      </c>
      <c r="N28" s="93">
        <f t="shared" si="18"/>
        <v>-2521719</v>
      </c>
      <c r="O28" s="316" t="s">
        <v>118</v>
      </c>
      <c r="P28" s="310">
        <f aca="true" t="shared" si="19" ref="P28:AA28">P13+P22</f>
        <v>0</v>
      </c>
      <c r="Q28" s="310">
        <f t="shared" si="19"/>
        <v>0</v>
      </c>
      <c r="R28" s="310">
        <f t="shared" si="19"/>
        <v>0</v>
      </c>
      <c r="S28" s="310">
        <f t="shared" si="19"/>
        <v>418261</v>
      </c>
      <c r="T28" s="310">
        <f t="shared" si="19"/>
        <v>965337</v>
      </c>
      <c r="U28" s="310">
        <f t="shared" si="19"/>
        <v>418261</v>
      </c>
      <c r="V28" s="310">
        <f t="shared" si="19"/>
        <v>0</v>
      </c>
      <c r="W28" s="310">
        <f t="shared" si="19"/>
        <v>0</v>
      </c>
      <c r="X28" s="310">
        <f t="shared" si="19"/>
        <v>0</v>
      </c>
      <c r="Y28" s="310">
        <f t="shared" si="19"/>
        <v>418261</v>
      </c>
      <c r="Z28" s="310">
        <f t="shared" si="19"/>
        <v>965337</v>
      </c>
      <c r="AA28" s="310">
        <f t="shared" si="19"/>
        <v>418261</v>
      </c>
      <c r="AB28" s="139"/>
      <c r="AC28" s="139"/>
      <c r="AE28" s="139"/>
      <c r="AF28" s="139"/>
      <c r="AG28" s="139"/>
      <c r="AH28" s="139"/>
      <c r="AI28" s="139"/>
    </row>
    <row r="29" spans="1:35" s="11" customFormat="1" ht="15.75">
      <c r="A29" s="1">
        <v>26</v>
      </c>
      <c r="B29" s="92" t="s">
        <v>116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4424034</v>
      </c>
      <c r="G29" s="5">
        <f t="shared" si="20"/>
        <v>4457590</v>
      </c>
      <c r="H29" s="5">
        <f t="shared" si="20"/>
        <v>4457590</v>
      </c>
      <c r="I29" s="5">
        <f t="shared" si="20"/>
        <v>434570</v>
      </c>
      <c r="J29" s="5">
        <f t="shared" si="20"/>
        <v>434570</v>
      </c>
      <c r="K29" s="5">
        <f t="shared" si="20"/>
        <v>434570</v>
      </c>
      <c r="L29" s="5">
        <f t="shared" si="20"/>
        <v>4858604</v>
      </c>
      <c r="M29" s="5">
        <f t="shared" si="20"/>
        <v>4892160</v>
      </c>
      <c r="N29" s="5">
        <f t="shared" si="20"/>
        <v>4892160</v>
      </c>
      <c r="O29" s="316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139"/>
      <c r="AC29" s="139"/>
      <c r="AE29" s="139"/>
      <c r="AF29" s="139"/>
      <c r="AG29" s="139"/>
      <c r="AH29" s="139"/>
      <c r="AI29" s="139"/>
    </row>
    <row r="30" spans="1:35" s="11" customFormat="1" ht="15.75">
      <c r="A30" s="1">
        <v>27</v>
      </c>
      <c r="B30" s="92" t="s">
        <v>117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547076</v>
      </c>
      <c r="H30" s="5">
        <f t="shared" si="21"/>
        <v>547076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547076</v>
      </c>
      <c r="N30" s="5">
        <f t="shared" si="21"/>
        <v>547076</v>
      </c>
      <c r="O30" s="316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139"/>
      <c r="AC30" s="139"/>
      <c r="AE30" s="139"/>
      <c r="AF30" s="139"/>
      <c r="AG30" s="139"/>
      <c r="AH30" s="139"/>
      <c r="AI30" s="139"/>
    </row>
    <row r="31" spans="1:35" s="11" customFormat="1" ht="15.75">
      <c r="A31" s="1">
        <v>28</v>
      </c>
      <c r="B31" s="88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15363234</v>
      </c>
      <c r="G31" s="14">
        <f t="shared" si="22"/>
        <v>20410382</v>
      </c>
      <c r="H31" s="14">
        <f t="shared" si="22"/>
        <v>20176314</v>
      </c>
      <c r="I31" s="14">
        <f t="shared" si="22"/>
        <v>753570</v>
      </c>
      <c r="J31" s="14">
        <f t="shared" si="22"/>
        <v>753570</v>
      </c>
      <c r="K31" s="14">
        <f t="shared" si="22"/>
        <v>607870</v>
      </c>
      <c r="L31" s="14">
        <f t="shared" si="22"/>
        <v>16116804</v>
      </c>
      <c r="M31" s="14">
        <f t="shared" si="22"/>
        <v>21163952</v>
      </c>
      <c r="N31" s="14">
        <f t="shared" si="22"/>
        <v>20784184</v>
      </c>
      <c r="O31" s="88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15263234</v>
      </c>
      <c r="T31" s="14">
        <f t="shared" si="23"/>
        <v>20310382</v>
      </c>
      <c r="U31" s="14">
        <f t="shared" si="23"/>
        <v>17533045</v>
      </c>
      <c r="V31" s="14">
        <f t="shared" si="23"/>
        <v>853570</v>
      </c>
      <c r="W31" s="14">
        <f t="shared" si="23"/>
        <v>853570</v>
      </c>
      <c r="X31" s="14">
        <f t="shared" si="23"/>
        <v>751883</v>
      </c>
      <c r="Y31" s="14">
        <f t="shared" si="23"/>
        <v>16116804</v>
      </c>
      <c r="Z31" s="14">
        <f t="shared" si="23"/>
        <v>21163952</v>
      </c>
      <c r="AA31" s="14">
        <f t="shared" si="23"/>
        <v>18284928</v>
      </c>
      <c r="AB31" s="139"/>
      <c r="AC31" s="139"/>
      <c r="AE31" s="139"/>
      <c r="AF31" s="139"/>
      <c r="AG31" s="139"/>
      <c r="AH31" s="139"/>
      <c r="AI31" s="139"/>
    </row>
    <row r="32" spans="12:14" ht="15">
      <c r="L32" s="42"/>
      <c r="M32" s="42"/>
      <c r="N32" s="42"/>
    </row>
    <row r="33" spans="12:14" ht="15">
      <c r="L33" s="42"/>
      <c r="M33" s="42"/>
      <c r="N33" s="42"/>
    </row>
    <row r="35" ht="15" hidden="1">
      <c r="O35" s="42">
        <f>L31-Y31</f>
        <v>0</v>
      </c>
    </row>
  </sheetData>
  <sheetProtection/>
  <mergeCells count="69">
    <mergeCell ref="B26:N26"/>
    <mergeCell ref="B17:N17"/>
    <mergeCell ref="Y22:Y24"/>
    <mergeCell ref="O28:O30"/>
    <mergeCell ref="W28:W30"/>
    <mergeCell ref="X28:X30"/>
    <mergeCell ref="Q28:Q30"/>
    <mergeCell ref="R28:R30"/>
    <mergeCell ref="O22:O24"/>
    <mergeCell ref="S28:S30"/>
    <mergeCell ref="P28:P30"/>
    <mergeCell ref="X22:X24"/>
    <mergeCell ref="I10:I11"/>
    <mergeCell ref="L10:L11"/>
    <mergeCell ref="O13:O15"/>
    <mergeCell ref="AA13:AA15"/>
    <mergeCell ref="Z22:Z24"/>
    <mergeCell ref="AA22:AA24"/>
    <mergeCell ref="Z28:Z30"/>
    <mergeCell ref="AA28:AA30"/>
    <mergeCell ref="H10:H11"/>
    <mergeCell ref="J10:J11"/>
    <mergeCell ref="X13:X15"/>
    <mergeCell ref="V13:V15"/>
    <mergeCell ref="C10:C11"/>
    <mergeCell ref="Y13:Y15"/>
    <mergeCell ref="E10:E11"/>
    <mergeCell ref="K10:K11"/>
    <mergeCell ref="T13:T15"/>
    <mergeCell ref="N10:N11"/>
    <mergeCell ref="Y28:Y30"/>
    <mergeCell ref="A1:Y1"/>
    <mergeCell ref="F10:F11"/>
    <mergeCell ref="B4:B5"/>
    <mergeCell ref="O4:O5"/>
    <mergeCell ref="P13:P15"/>
    <mergeCell ref="C4:E4"/>
    <mergeCell ref="B10:B11"/>
    <mergeCell ref="D10:D11"/>
    <mergeCell ref="G10:G11"/>
    <mergeCell ref="Q13:Q15"/>
    <mergeCell ref="R13:R15"/>
    <mergeCell ref="W22:W24"/>
    <mergeCell ref="O17:AA17"/>
    <mergeCell ref="O6:AA6"/>
    <mergeCell ref="Z13:Z15"/>
    <mergeCell ref="R22:R24"/>
    <mergeCell ref="P22:P24"/>
    <mergeCell ref="Q22:Q24"/>
    <mergeCell ref="T28:T30"/>
    <mergeCell ref="U28:U30"/>
    <mergeCell ref="V28:V30"/>
    <mergeCell ref="S4:U4"/>
    <mergeCell ref="U13:U15"/>
    <mergeCell ref="V4:X4"/>
    <mergeCell ref="W13:W15"/>
    <mergeCell ref="V22:V24"/>
    <mergeCell ref="S13:S15"/>
    <mergeCell ref="S22:S24"/>
    <mergeCell ref="Y4:AA4"/>
    <mergeCell ref="T22:T24"/>
    <mergeCell ref="P4:R4"/>
    <mergeCell ref="B6:N6"/>
    <mergeCell ref="O26:AA26"/>
    <mergeCell ref="U22:U24"/>
    <mergeCell ref="F4:H4"/>
    <mergeCell ref="I4:K4"/>
    <mergeCell ref="L4:N4"/>
    <mergeCell ref="M10:M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 4/2018.(V.29.)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E17" sqref="E17"/>
    </sheetView>
  </sheetViews>
  <sheetFormatPr defaultColWidth="9.140625" defaultRowHeight="15"/>
  <cols>
    <col min="1" max="1" width="5.7109375" style="158" customWidth="1"/>
    <col min="2" max="2" width="35.421875" style="213" customWidth="1"/>
    <col min="3" max="3" width="16.140625" style="213" customWidth="1"/>
    <col min="4" max="4" width="18.140625" style="213" customWidth="1"/>
    <col min="5" max="5" width="17.57421875" style="213" customWidth="1"/>
    <col min="6" max="16384" width="9.140625" style="213" customWidth="1"/>
  </cols>
  <sheetData>
    <row r="1" spans="1:5" s="204" customFormat="1" ht="17.25" customHeight="1">
      <c r="A1" s="356" t="s">
        <v>706</v>
      </c>
      <c r="B1" s="356"/>
      <c r="C1" s="356"/>
      <c r="D1" s="356"/>
      <c r="E1" s="356"/>
    </row>
    <row r="2" spans="1:5" s="204" customFormat="1" ht="17.25" customHeight="1">
      <c r="A2" s="356" t="s">
        <v>707</v>
      </c>
      <c r="B2" s="356"/>
      <c r="C2" s="356"/>
      <c r="D2" s="356"/>
      <c r="E2" s="356"/>
    </row>
    <row r="3" spans="1:5" s="204" customFormat="1" ht="17.25" customHeight="1">
      <c r="A3" s="356" t="s">
        <v>801</v>
      </c>
      <c r="B3" s="356"/>
      <c r="C3" s="356"/>
      <c r="D3" s="356"/>
      <c r="E3" s="356"/>
    </row>
    <row r="4" spans="1:5" s="204" customFormat="1" ht="17.25" customHeight="1">
      <c r="A4" s="158"/>
      <c r="B4" s="205"/>
      <c r="C4" s="205"/>
      <c r="D4" s="205"/>
      <c r="E4" s="205"/>
    </row>
    <row r="5" spans="1:5" s="158" customFormat="1" ht="13.5" customHeight="1">
      <c r="A5" s="160"/>
      <c r="B5" s="206" t="s">
        <v>0</v>
      </c>
      <c r="C5" s="206" t="s">
        <v>1</v>
      </c>
      <c r="D5" s="206" t="s">
        <v>2</v>
      </c>
      <c r="E5" s="206" t="s">
        <v>3</v>
      </c>
    </row>
    <row r="6" spans="1:5" s="210" customFormat="1" ht="14.25">
      <c r="A6" s="207">
        <v>1</v>
      </c>
      <c r="B6" s="208" t="s">
        <v>9</v>
      </c>
      <c r="C6" s="208" t="s">
        <v>676</v>
      </c>
      <c r="D6" s="209" t="s">
        <v>708</v>
      </c>
      <c r="E6" s="209" t="s">
        <v>678</v>
      </c>
    </row>
    <row r="7" spans="1:5" ht="12.75">
      <c r="A7" s="207">
        <v>2</v>
      </c>
      <c r="B7" s="211" t="s">
        <v>709</v>
      </c>
      <c r="C7" s="212"/>
      <c r="D7" s="212"/>
      <c r="E7" s="212"/>
    </row>
    <row r="8" spans="1:5" ht="15.75">
      <c r="A8" s="207">
        <v>3</v>
      </c>
      <c r="B8" s="214" t="s">
        <v>710</v>
      </c>
      <c r="C8" s="215"/>
      <c r="D8" s="215"/>
      <c r="E8" s="215"/>
    </row>
    <row r="9" spans="1:5" ht="15.75">
      <c r="A9" s="207">
        <v>4</v>
      </c>
      <c r="B9" s="214" t="s">
        <v>675</v>
      </c>
      <c r="C9" s="215"/>
      <c r="D9" s="215"/>
      <c r="E9" s="215"/>
    </row>
    <row r="10" spans="1:5" ht="15.75">
      <c r="A10" s="207">
        <v>5</v>
      </c>
      <c r="B10" s="215" t="s">
        <v>711</v>
      </c>
      <c r="C10" s="215">
        <v>199275</v>
      </c>
      <c r="D10" s="215">
        <v>199275</v>
      </c>
      <c r="E10" s="215">
        <f>C10-D10</f>
        <v>0</v>
      </c>
    </row>
    <row r="11" spans="1:5" ht="15.75">
      <c r="A11" s="207">
        <v>6</v>
      </c>
      <c r="B11" s="215" t="s">
        <v>712</v>
      </c>
      <c r="C11" s="215">
        <v>219275</v>
      </c>
      <c r="D11" s="215">
        <v>219275</v>
      </c>
      <c r="E11" s="215">
        <f>C11-D11</f>
        <v>0</v>
      </c>
    </row>
    <row r="12" spans="1:5" s="218" customFormat="1" ht="15">
      <c r="A12" s="207">
        <v>7</v>
      </c>
      <c r="B12" s="216" t="s">
        <v>713</v>
      </c>
      <c r="C12" s="216">
        <v>171450</v>
      </c>
      <c r="D12" s="217">
        <v>171450</v>
      </c>
      <c r="E12" s="217">
        <f>C12-D12</f>
        <v>0</v>
      </c>
    </row>
    <row r="13" spans="1:5" ht="15.75">
      <c r="A13" s="207">
        <v>8</v>
      </c>
      <c r="B13" s="219" t="s">
        <v>515</v>
      </c>
      <c r="C13" s="219">
        <f>SUM(C10:C12)</f>
        <v>590000</v>
      </c>
      <c r="D13" s="219">
        <f>SUM(D10:D12)</f>
        <v>590000</v>
      </c>
      <c r="E13" s="219">
        <f>SUM(E10:E12)</f>
        <v>0</v>
      </c>
    </row>
    <row r="14" spans="1:5" s="221" customFormat="1" ht="15.75">
      <c r="A14" s="207">
        <v>9</v>
      </c>
      <c r="B14" s="220" t="s">
        <v>714</v>
      </c>
      <c r="C14" s="220"/>
      <c r="D14" s="220"/>
      <c r="E14" s="220"/>
    </row>
    <row r="15" spans="1:5" s="221" customFormat="1" ht="15.75">
      <c r="A15" s="207">
        <v>10</v>
      </c>
      <c r="B15" s="222" t="s">
        <v>715</v>
      </c>
      <c r="C15" s="222">
        <v>192265</v>
      </c>
      <c r="D15" s="222">
        <v>48522</v>
      </c>
      <c r="E15" s="215">
        <f>C15-D15</f>
        <v>143743</v>
      </c>
    </row>
    <row r="16" spans="1:5" s="221" customFormat="1" ht="15" customHeight="1">
      <c r="A16" s="207">
        <v>11</v>
      </c>
      <c r="B16" s="222" t="s">
        <v>716</v>
      </c>
      <c r="C16" s="222">
        <v>688976</v>
      </c>
      <c r="D16" s="222">
        <v>104542</v>
      </c>
      <c r="E16" s="215">
        <f>C16-D16</f>
        <v>584434</v>
      </c>
    </row>
    <row r="17" spans="1:5" s="221" customFormat="1" ht="15" customHeight="1">
      <c r="A17" s="207">
        <v>12</v>
      </c>
      <c r="B17" s="219" t="s">
        <v>515</v>
      </c>
      <c r="C17" s="219">
        <f>SUM(C15:C16)</f>
        <v>881241</v>
      </c>
      <c r="D17" s="219">
        <f>SUM(D15:D16)</f>
        <v>153064</v>
      </c>
      <c r="E17" s="219">
        <f>SUM(E15:E16)</f>
        <v>728177</v>
      </c>
    </row>
    <row r="18" spans="1:5" ht="15.75">
      <c r="A18" s="207">
        <v>13</v>
      </c>
      <c r="B18" s="214" t="s">
        <v>717</v>
      </c>
      <c r="C18" s="214"/>
      <c r="D18" s="214"/>
      <c r="E18" s="223"/>
    </row>
    <row r="19" spans="1:5" ht="15.75">
      <c r="A19" s="207">
        <v>14</v>
      </c>
      <c r="B19" s="214" t="s">
        <v>675</v>
      </c>
      <c r="C19" s="224"/>
      <c r="D19" s="224"/>
      <c r="E19" s="215"/>
    </row>
    <row r="20" spans="1:5" ht="15.75">
      <c r="A20" s="207">
        <v>15</v>
      </c>
      <c r="B20" s="215" t="s">
        <v>718</v>
      </c>
      <c r="C20" s="225">
        <v>100090</v>
      </c>
      <c r="D20" s="225">
        <v>100090</v>
      </c>
      <c r="E20" s="215">
        <f aca="true" t="shared" si="0" ref="E20:E27">C20-D20</f>
        <v>0</v>
      </c>
    </row>
    <row r="21" spans="1:5" ht="15.75">
      <c r="A21" s="207">
        <v>16</v>
      </c>
      <c r="B21" s="215" t="s">
        <v>719</v>
      </c>
      <c r="C21" s="225">
        <v>104544</v>
      </c>
      <c r="D21" s="225">
        <v>104544</v>
      </c>
      <c r="E21" s="215">
        <f t="shared" si="0"/>
        <v>0</v>
      </c>
    </row>
    <row r="22" spans="1:5" ht="15.75">
      <c r="A22" s="207">
        <v>17</v>
      </c>
      <c r="B22" s="215" t="s">
        <v>720</v>
      </c>
      <c r="C22" s="225">
        <v>481023</v>
      </c>
      <c r="D22" s="225">
        <v>481023</v>
      </c>
      <c r="E22" s="215">
        <f t="shared" si="0"/>
        <v>0</v>
      </c>
    </row>
    <row r="23" spans="1:5" ht="15.75">
      <c r="A23" s="207">
        <v>18</v>
      </c>
      <c r="B23" s="215" t="s">
        <v>721</v>
      </c>
      <c r="C23" s="215">
        <v>129687</v>
      </c>
      <c r="D23" s="215">
        <v>129687</v>
      </c>
      <c r="E23" s="215">
        <f t="shared" si="0"/>
        <v>0</v>
      </c>
    </row>
    <row r="24" spans="1:5" ht="15.75">
      <c r="A24" s="207">
        <v>19</v>
      </c>
      <c r="B24" s="215" t="s">
        <v>722</v>
      </c>
      <c r="C24" s="215">
        <v>150469</v>
      </c>
      <c r="D24" s="215">
        <v>150469</v>
      </c>
      <c r="E24" s="215">
        <f t="shared" si="0"/>
        <v>0</v>
      </c>
    </row>
    <row r="25" spans="1:5" ht="15.75">
      <c r="A25" s="207">
        <v>20</v>
      </c>
      <c r="B25" s="215" t="s">
        <v>723</v>
      </c>
      <c r="C25" s="225">
        <v>100779</v>
      </c>
      <c r="D25" s="225">
        <v>100779</v>
      </c>
      <c r="E25" s="215">
        <f t="shared" si="0"/>
        <v>0</v>
      </c>
    </row>
    <row r="26" spans="1:5" ht="15.75">
      <c r="A26" s="207">
        <v>21</v>
      </c>
      <c r="B26" s="215" t="s">
        <v>724</v>
      </c>
      <c r="C26" s="225">
        <v>132500</v>
      </c>
      <c r="D26" s="225">
        <v>132500</v>
      </c>
      <c r="E26" s="215">
        <f t="shared" si="0"/>
        <v>0</v>
      </c>
    </row>
    <row r="27" spans="1:5" ht="15.75">
      <c r="A27" s="207">
        <v>22</v>
      </c>
      <c r="B27" s="215" t="s">
        <v>725</v>
      </c>
      <c r="C27" s="225">
        <v>139900</v>
      </c>
      <c r="D27" s="225">
        <v>139900</v>
      </c>
      <c r="E27" s="215">
        <f t="shared" si="0"/>
        <v>0</v>
      </c>
    </row>
    <row r="28" spans="1:5" ht="15.75">
      <c r="A28" s="207">
        <v>23</v>
      </c>
      <c r="B28" s="215" t="s">
        <v>726</v>
      </c>
      <c r="C28" s="215">
        <v>499000</v>
      </c>
      <c r="D28" s="215">
        <v>499000</v>
      </c>
      <c r="E28" s="215">
        <f>C28-D28</f>
        <v>0</v>
      </c>
    </row>
    <row r="29" spans="1:5" ht="15.75">
      <c r="A29" s="207">
        <v>24</v>
      </c>
      <c r="B29" s="215" t="s">
        <v>727</v>
      </c>
      <c r="C29" s="226">
        <v>175512</v>
      </c>
      <c r="D29" s="215">
        <v>175512</v>
      </c>
      <c r="E29" s="215">
        <f>C29-D29</f>
        <v>0</v>
      </c>
    </row>
    <row r="30" spans="1:5" ht="18.75">
      <c r="A30" s="207">
        <v>25</v>
      </c>
      <c r="B30" s="227" t="s">
        <v>515</v>
      </c>
      <c r="C30" s="228">
        <f>SUM(C20:C29)</f>
        <v>2013504</v>
      </c>
      <c r="D30" s="229">
        <f>SUM(D20:D29)</f>
        <v>2013504</v>
      </c>
      <c r="E30" s="229">
        <f>SUM(E20:E29)</f>
        <v>0</v>
      </c>
    </row>
  </sheetData>
  <sheetProtection/>
  <mergeCells count="3">
    <mergeCell ref="A1:E1"/>
    <mergeCell ref="A2:E2"/>
    <mergeCell ref="A3:E3"/>
  </mergeCells>
  <printOptions horizontalCentered="1"/>
  <pageMargins left="0.4330708661417323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&amp;R&amp;"Arial,Normál"&amp;10 3. számú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5" sqref="A5"/>
    </sheetView>
  </sheetViews>
  <sheetFormatPr defaultColWidth="12.00390625" defaultRowHeight="15"/>
  <cols>
    <col min="1" max="1" width="5.7109375" style="158" customWidth="1"/>
    <col min="2" max="2" width="59.140625" style="232" customWidth="1"/>
    <col min="3" max="3" width="19.421875" style="232" customWidth="1"/>
    <col min="4" max="16384" width="12.00390625" style="232" customWidth="1"/>
  </cols>
  <sheetData>
    <row r="1" spans="1:9" s="204" customFormat="1" ht="17.25" customHeight="1">
      <c r="A1" s="356" t="s">
        <v>728</v>
      </c>
      <c r="B1" s="356"/>
      <c r="C1" s="356"/>
      <c r="D1" s="205"/>
      <c r="E1" s="205"/>
      <c r="F1" s="205"/>
      <c r="G1" s="205"/>
      <c r="H1" s="205"/>
      <c r="I1" s="205"/>
    </row>
    <row r="2" spans="1:9" s="204" customFormat="1" ht="17.25" customHeight="1">
      <c r="A2" s="356" t="s">
        <v>729</v>
      </c>
      <c r="B2" s="356"/>
      <c r="C2" s="356"/>
      <c r="D2" s="205"/>
      <c r="E2" s="205"/>
      <c r="F2" s="205"/>
      <c r="G2" s="205"/>
      <c r="H2" s="205"/>
      <c r="I2" s="205"/>
    </row>
    <row r="3" spans="1:9" s="204" customFormat="1" ht="17.25" customHeight="1">
      <c r="A3" s="356" t="s">
        <v>730</v>
      </c>
      <c r="B3" s="356"/>
      <c r="C3" s="356"/>
      <c r="D3" s="205"/>
      <c r="E3" s="205"/>
      <c r="F3" s="205"/>
      <c r="G3" s="205"/>
      <c r="H3" s="205"/>
      <c r="I3" s="205"/>
    </row>
    <row r="4" spans="1:9" s="204" customFormat="1" ht="17.25" customHeight="1">
      <c r="A4" s="356" t="s">
        <v>801</v>
      </c>
      <c r="B4" s="356"/>
      <c r="C4" s="356"/>
      <c r="D4" s="205"/>
      <c r="E4" s="205"/>
      <c r="F4" s="205"/>
      <c r="G4" s="205"/>
      <c r="H4" s="205"/>
      <c r="I4" s="205"/>
    </row>
    <row r="6" spans="1:3" s="158" customFormat="1" ht="13.5" customHeight="1">
      <c r="A6" s="160"/>
      <c r="B6" s="206" t="s">
        <v>0</v>
      </c>
      <c r="C6" s="206" t="s">
        <v>1</v>
      </c>
    </row>
    <row r="7" spans="1:3" s="158" customFormat="1" ht="13.5" customHeight="1">
      <c r="A7" s="207">
        <v>1</v>
      </c>
      <c r="B7" s="206" t="s">
        <v>9</v>
      </c>
      <c r="C7" s="230" t="s">
        <v>731</v>
      </c>
    </row>
    <row r="8" spans="1:3" ht="15.75">
      <c r="A8" s="207">
        <v>2</v>
      </c>
      <c r="B8" s="231" t="s">
        <v>732</v>
      </c>
      <c r="C8" s="230"/>
    </row>
    <row r="9" spans="1:3" ht="15.75">
      <c r="A9" s="207">
        <v>3</v>
      </c>
      <c r="B9" s="231" t="s">
        <v>733</v>
      </c>
      <c r="C9" s="231">
        <v>100000</v>
      </c>
    </row>
    <row r="10" spans="1:3" ht="15.75">
      <c r="A10" s="207">
        <v>4</v>
      </c>
      <c r="B10" s="233" t="s">
        <v>734</v>
      </c>
      <c r="C10" s="233">
        <f>SUM(C9)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G17" sqref="G17"/>
    </sheetView>
  </sheetViews>
  <sheetFormatPr defaultColWidth="12.00390625" defaultRowHeight="15"/>
  <cols>
    <col min="1" max="1" width="5.7109375" style="158" customWidth="1"/>
    <col min="2" max="2" width="33.00390625" style="159" customWidth="1"/>
    <col min="3" max="3" width="15.57421875" style="159" customWidth="1"/>
    <col min="4" max="5" width="15.57421875" style="259" customWidth="1"/>
    <col min="6" max="7" width="12.00390625" style="159" customWidth="1"/>
    <col min="8" max="8" width="23.7109375" style="159" customWidth="1"/>
    <col min="9" max="16384" width="12.00390625" style="159" customWidth="1"/>
  </cols>
  <sheetData>
    <row r="1" spans="1:9" s="157" customFormat="1" ht="17.25" customHeight="1">
      <c r="A1" s="344" t="s">
        <v>735</v>
      </c>
      <c r="B1" s="344"/>
      <c r="C1" s="344"/>
      <c r="D1" s="344"/>
      <c r="E1" s="344"/>
      <c r="F1" s="156"/>
      <c r="G1" s="156"/>
      <c r="H1" s="156"/>
      <c r="I1" s="156"/>
    </row>
    <row r="2" spans="1:9" s="157" customFormat="1" ht="17.25" customHeight="1">
      <c r="A2" s="344" t="s">
        <v>736</v>
      </c>
      <c r="B2" s="344"/>
      <c r="C2" s="344"/>
      <c r="D2" s="344"/>
      <c r="E2" s="344"/>
      <c r="F2" s="156"/>
      <c r="G2" s="156"/>
      <c r="H2" s="156"/>
      <c r="I2" s="156"/>
    </row>
    <row r="3" spans="1:9" s="157" customFormat="1" ht="17.25" customHeight="1">
      <c r="A3" s="344" t="s">
        <v>801</v>
      </c>
      <c r="B3" s="344"/>
      <c r="C3" s="344"/>
      <c r="D3" s="344"/>
      <c r="E3" s="344"/>
      <c r="F3" s="156"/>
      <c r="G3" s="156"/>
      <c r="H3" s="156"/>
      <c r="I3" s="156"/>
    </row>
    <row r="5" spans="1:5" s="158" customFormat="1" ht="18.75" customHeight="1">
      <c r="A5" s="160"/>
      <c r="B5" s="161" t="s">
        <v>0</v>
      </c>
      <c r="C5" s="161" t="s">
        <v>1</v>
      </c>
      <c r="D5" s="161" t="s">
        <v>2</v>
      </c>
      <c r="E5" s="161" t="s">
        <v>3</v>
      </c>
    </row>
    <row r="6" spans="1:11" ht="47.25">
      <c r="A6" s="162">
        <v>1</v>
      </c>
      <c r="B6" s="234" t="s">
        <v>9</v>
      </c>
      <c r="C6" s="235" t="s">
        <v>737</v>
      </c>
      <c r="D6" s="236" t="s">
        <v>738</v>
      </c>
      <c r="E6" s="236" t="s">
        <v>739</v>
      </c>
      <c r="H6" s="237"/>
      <c r="I6" s="238"/>
      <c r="J6" s="239"/>
      <c r="K6" s="239"/>
    </row>
    <row r="7" spans="1:11" ht="15.75">
      <c r="A7" s="162">
        <v>2</v>
      </c>
      <c r="B7" s="240" t="s">
        <v>740</v>
      </c>
      <c r="C7" s="241"/>
      <c r="D7" s="242"/>
      <c r="E7" s="242"/>
      <c r="H7" s="237"/>
      <c r="I7" s="238"/>
      <c r="J7" s="244"/>
      <c r="K7" s="244"/>
    </row>
    <row r="8" spans="1:11" ht="18.75">
      <c r="A8" s="162">
        <v>3</v>
      </c>
      <c r="B8" s="245" t="s">
        <v>741</v>
      </c>
      <c r="C8" s="241">
        <v>29998</v>
      </c>
      <c r="D8" s="242">
        <v>29998</v>
      </c>
      <c r="E8" s="246">
        <f>C8-D8</f>
        <v>0</v>
      </c>
      <c r="H8" s="237"/>
      <c r="I8" s="238"/>
      <c r="J8" s="244"/>
      <c r="K8" s="248"/>
    </row>
    <row r="9" spans="1:11" ht="18.75">
      <c r="A9" s="162">
        <v>4</v>
      </c>
      <c r="B9" s="245" t="s">
        <v>742</v>
      </c>
      <c r="C9" s="241">
        <v>33050</v>
      </c>
      <c r="D9" s="242">
        <v>33050</v>
      </c>
      <c r="E9" s="246">
        <f>C9-D9</f>
        <v>0</v>
      </c>
      <c r="H9" s="237"/>
      <c r="I9" s="238"/>
      <c r="J9" s="244"/>
      <c r="K9" s="248"/>
    </row>
    <row r="10" spans="1:11" ht="18.75">
      <c r="A10" s="162">
        <v>5</v>
      </c>
      <c r="B10" s="245" t="s">
        <v>743</v>
      </c>
      <c r="C10" s="241">
        <v>0</v>
      </c>
      <c r="D10" s="242">
        <v>0</v>
      </c>
      <c r="E10" s="246">
        <f>C10-D10</f>
        <v>0</v>
      </c>
      <c r="H10" s="237"/>
      <c r="I10" s="238"/>
      <c r="J10" s="244"/>
      <c r="K10" s="248"/>
    </row>
    <row r="11" spans="1:11" ht="18.75">
      <c r="A11" s="162">
        <v>6</v>
      </c>
      <c r="B11" s="245" t="s">
        <v>744</v>
      </c>
      <c r="C11" s="241">
        <v>62765</v>
      </c>
      <c r="D11" s="242">
        <v>52515</v>
      </c>
      <c r="E11" s="246">
        <f>C11-D11</f>
        <v>10250</v>
      </c>
      <c r="H11" s="237"/>
      <c r="I11" s="238"/>
      <c r="J11" s="244"/>
      <c r="K11" s="248"/>
    </row>
    <row r="12" spans="1:11" s="247" customFormat="1" ht="18.75">
      <c r="A12" s="162">
        <v>7</v>
      </c>
      <c r="B12" s="245" t="s">
        <v>745</v>
      </c>
      <c r="C12" s="241">
        <v>21872</v>
      </c>
      <c r="D12" s="249">
        <v>20743</v>
      </c>
      <c r="E12" s="246">
        <f>C12-D12</f>
        <v>1129</v>
      </c>
      <c r="F12" s="159"/>
      <c r="G12" s="159"/>
      <c r="H12" s="237"/>
      <c r="I12" s="238"/>
      <c r="J12" s="250"/>
      <c r="K12" s="248"/>
    </row>
    <row r="13" spans="1:11" s="243" customFormat="1" ht="15.75">
      <c r="A13" s="162">
        <v>8</v>
      </c>
      <c r="B13" s="240" t="s">
        <v>746</v>
      </c>
      <c r="C13" s="251">
        <f>SUM(C8,C12,C11,C9)</f>
        <v>147685</v>
      </c>
      <c r="D13" s="251">
        <f>SUM(D8,D12,D11,D9)</f>
        <v>136306</v>
      </c>
      <c r="E13" s="251">
        <f>SUM(E8,E12,E11,E9)</f>
        <v>11379</v>
      </c>
      <c r="F13" s="159"/>
      <c r="G13" s="159"/>
      <c r="H13" s="237"/>
      <c r="I13" s="238"/>
      <c r="J13" s="252"/>
      <c r="K13" s="252"/>
    </row>
    <row r="14" spans="1:11" s="243" customFormat="1" ht="18.75">
      <c r="A14" s="162">
        <v>9</v>
      </c>
      <c r="B14" s="253" t="s">
        <v>747</v>
      </c>
      <c r="C14" s="254">
        <v>8964</v>
      </c>
      <c r="D14" s="254">
        <v>0</v>
      </c>
      <c r="E14" s="246">
        <f>C14-D14</f>
        <v>8964</v>
      </c>
      <c r="F14" s="159"/>
      <c r="G14" s="159"/>
      <c r="H14" s="237"/>
      <c r="I14" s="238"/>
      <c r="J14" s="252"/>
      <c r="K14" s="252"/>
    </row>
    <row r="15" spans="1:11" s="243" customFormat="1" ht="32.25">
      <c r="A15" s="162">
        <v>10</v>
      </c>
      <c r="B15" s="253" t="s">
        <v>748</v>
      </c>
      <c r="C15" s="241">
        <v>0</v>
      </c>
      <c r="D15" s="254">
        <v>0</v>
      </c>
      <c r="E15" s="246">
        <f>C15-D15</f>
        <v>0</v>
      </c>
      <c r="F15" s="159"/>
      <c r="G15" s="159"/>
      <c r="H15" s="237"/>
      <c r="I15" s="238"/>
      <c r="J15" s="252"/>
      <c r="K15" s="252"/>
    </row>
    <row r="16" spans="1:11" ht="15.75">
      <c r="A16" s="162">
        <v>11</v>
      </c>
      <c r="B16" s="255" t="s">
        <v>749</v>
      </c>
      <c r="C16" s="256">
        <f>SUM(C13:C15)</f>
        <v>156649</v>
      </c>
      <c r="D16" s="256">
        <f>SUM(D13:D15)</f>
        <v>136306</v>
      </c>
      <c r="E16" s="256">
        <f>SUM(E13:E15)</f>
        <v>20343</v>
      </c>
      <c r="H16" s="237"/>
      <c r="I16" s="238"/>
      <c r="J16" s="257"/>
      <c r="K16" s="257"/>
    </row>
    <row r="17" spans="1:11" ht="18.75">
      <c r="A17" s="162">
        <v>12</v>
      </c>
      <c r="B17" s="253" t="s">
        <v>747</v>
      </c>
      <c r="C17" s="254"/>
      <c r="D17" s="254">
        <v>0</v>
      </c>
      <c r="E17" s="246">
        <f>C17-D17</f>
        <v>0</v>
      </c>
      <c r="H17" s="237"/>
      <c r="I17" s="238"/>
      <c r="J17" s="258"/>
      <c r="K17" s="258"/>
    </row>
    <row r="18" spans="1:11" ht="18.75">
      <c r="A18" s="162">
        <v>13</v>
      </c>
      <c r="B18" s="253" t="s">
        <v>852</v>
      </c>
      <c r="C18" s="254">
        <v>120000</v>
      </c>
      <c r="D18" s="254">
        <v>0</v>
      </c>
      <c r="E18" s="246">
        <f>C18-D18</f>
        <v>120000</v>
      </c>
      <c r="H18" s="237"/>
      <c r="I18" s="238"/>
      <c r="J18" s="258"/>
      <c r="K18" s="258"/>
    </row>
    <row r="19" spans="1:11" ht="31.5">
      <c r="A19" s="162">
        <v>14</v>
      </c>
      <c r="B19" s="255" t="s">
        <v>750</v>
      </c>
      <c r="C19" s="256">
        <f>SUM(C17:C18)</f>
        <v>120000</v>
      </c>
      <c r="D19" s="256">
        <f>SUM(D17:D18)</f>
        <v>0</v>
      </c>
      <c r="E19" s="256">
        <f>SUM(E17:E18)</f>
        <v>120000</v>
      </c>
      <c r="H19" s="237"/>
      <c r="I19" s="238"/>
      <c r="J19" s="257"/>
      <c r="K19" s="257"/>
    </row>
    <row r="20" spans="1:11" ht="15.75">
      <c r="A20" s="162">
        <v>15</v>
      </c>
      <c r="B20" s="255" t="s">
        <v>751</v>
      </c>
      <c r="C20" s="256">
        <v>0</v>
      </c>
      <c r="D20" s="256">
        <v>0</v>
      </c>
      <c r="E20" s="256">
        <v>0</v>
      </c>
      <c r="H20" s="237"/>
      <c r="I20" s="238"/>
      <c r="J20" s="257"/>
      <c r="K20" s="257"/>
    </row>
    <row r="21" spans="1:11" ht="15.75">
      <c r="A21" s="162">
        <v>16</v>
      </c>
      <c r="B21" s="251" t="s">
        <v>752</v>
      </c>
      <c r="C21" s="256">
        <f>SUM(C16,C19,C20)</f>
        <v>276649</v>
      </c>
      <c r="D21" s="256">
        <f>SUM(D16,D19,D20)</f>
        <v>136306</v>
      </c>
      <c r="E21" s="256">
        <f>SUM(E16,E19,E20)</f>
        <v>140343</v>
      </c>
      <c r="H21" s="237"/>
      <c r="I21" s="238"/>
      <c r="J21" s="257"/>
      <c r="K21" s="257"/>
    </row>
    <row r="22" spans="8:9" ht="18.75">
      <c r="H22" s="237"/>
      <c r="I22" s="238"/>
    </row>
    <row r="23" spans="8:9" ht="18.75">
      <c r="H23" s="237"/>
      <c r="I23" s="238"/>
    </row>
    <row r="24" spans="8:9" ht="18.75">
      <c r="H24" s="237"/>
      <c r="I24" s="238"/>
    </row>
    <row r="25" spans="8:9" ht="18.75">
      <c r="H25" s="237"/>
      <c r="I25" s="238"/>
    </row>
    <row r="26" spans="8:9" ht="18.75">
      <c r="H26" s="237"/>
      <c r="I26" s="238"/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7" sqref="D7"/>
    </sheetView>
  </sheetViews>
  <sheetFormatPr defaultColWidth="11.8515625" defaultRowHeight="15"/>
  <cols>
    <col min="1" max="1" width="5.7109375" style="158" customWidth="1"/>
    <col min="2" max="2" width="32.00390625" style="263" customWidth="1"/>
    <col min="3" max="3" width="24.140625" style="263" customWidth="1"/>
    <col min="4" max="4" width="24.00390625" style="263" customWidth="1"/>
    <col min="5" max="5" width="14.7109375" style="263" customWidth="1"/>
    <col min="6" max="16384" width="11.8515625" style="263" customWidth="1"/>
  </cols>
  <sheetData>
    <row r="1" spans="1:7" s="157" customFormat="1" ht="17.25" customHeight="1">
      <c r="A1" s="344" t="s">
        <v>753</v>
      </c>
      <c r="B1" s="344"/>
      <c r="C1" s="344"/>
      <c r="D1" s="344"/>
      <c r="E1" s="156"/>
      <c r="F1" s="156"/>
      <c r="G1" s="156"/>
    </row>
    <row r="2" spans="1:7" s="157" customFormat="1" ht="17.25" customHeight="1">
      <c r="A2" s="344" t="s">
        <v>754</v>
      </c>
      <c r="B2" s="344"/>
      <c r="C2" s="344"/>
      <c r="D2" s="344"/>
      <c r="E2" s="156"/>
      <c r="F2" s="156"/>
      <c r="G2" s="156"/>
    </row>
    <row r="3" spans="1:7" s="157" customFormat="1" ht="17.25" customHeight="1">
      <c r="A3" s="357" t="s">
        <v>755</v>
      </c>
      <c r="B3" s="357"/>
      <c r="C3" s="357"/>
      <c r="D3" s="357"/>
      <c r="E3" s="156"/>
      <c r="F3" s="156"/>
      <c r="G3" s="156"/>
    </row>
    <row r="5" spans="1:4" s="158" customFormat="1" ht="16.5" customHeight="1">
      <c r="A5" s="160"/>
      <c r="B5" s="161" t="s">
        <v>0</v>
      </c>
      <c r="C5" s="161" t="s">
        <v>1</v>
      </c>
      <c r="D5" s="161" t="s">
        <v>2</v>
      </c>
    </row>
    <row r="6" spans="1:4" ht="16.5">
      <c r="A6" s="162">
        <v>1</v>
      </c>
      <c r="B6" s="260" t="s">
        <v>9</v>
      </c>
      <c r="C6" s="261" t="s">
        <v>800</v>
      </c>
      <c r="D6" s="262" t="s">
        <v>853</v>
      </c>
    </row>
    <row r="7" spans="1:4" ht="16.5">
      <c r="A7" s="162">
        <v>2</v>
      </c>
      <c r="B7" s="260" t="s">
        <v>756</v>
      </c>
      <c r="C7" s="264">
        <v>0</v>
      </c>
      <c r="D7" s="262" t="s">
        <v>757</v>
      </c>
    </row>
    <row r="8" spans="1:4" s="268" customFormat="1" ht="47.25" customHeight="1">
      <c r="A8" s="162">
        <v>3</v>
      </c>
      <c r="B8" s="265" t="s">
        <v>758</v>
      </c>
      <c r="C8" s="266">
        <f>C7</f>
        <v>0</v>
      </c>
      <c r="D8" s="267">
        <v>0</v>
      </c>
    </row>
    <row r="9" spans="1:4" ht="18">
      <c r="A9" s="162">
        <v>4</v>
      </c>
      <c r="B9" s="269" t="s">
        <v>759</v>
      </c>
      <c r="C9" s="270">
        <v>547076</v>
      </c>
      <c r="D9" s="270">
        <v>0</v>
      </c>
    </row>
    <row r="10" spans="1:4" s="268" customFormat="1" ht="49.5">
      <c r="A10" s="162">
        <v>5</v>
      </c>
      <c r="B10" s="265" t="s">
        <v>760</v>
      </c>
      <c r="C10" s="267">
        <f>SUM(C9:C9)</f>
        <v>547076</v>
      </c>
      <c r="D10" s="267">
        <f>SUM(D9:D9)</f>
        <v>0</v>
      </c>
    </row>
    <row r="11" spans="1:4" s="268" customFormat="1" ht="18">
      <c r="A11" s="162">
        <v>6</v>
      </c>
      <c r="B11" s="271" t="s">
        <v>761</v>
      </c>
      <c r="C11" s="267">
        <v>38167</v>
      </c>
      <c r="D11" s="301">
        <v>21050</v>
      </c>
    </row>
    <row r="12" spans="1:4" s="268" customFormat="1" ht="18">
      <c r="A12" s="162">
        <v>7</v>
      </c>
      <c r="B12" s="272" t="s">
        <v>762</v>
      </c>
      <c r="C12" s="273">
        <f>SUM(C8,C10,C11)</f>
        <v>585243</v>
      </c>
      <c r="D12" s="273">
        <f>SUM(D8,D10,D11)</f>
        <v>21050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57421875" style="158" customWidth="1"/>
    <col min="2" max="2" width="43.00390625" style="298" customWidth="1"/>
    <col min="3" max="3" width="15.8515625" style="298" customWidth="1"/>
    <col min="4" max="4" width="18.8515625" style="298" customWidth="1"/>
    <col min="5" max="5" width="18.421875" style="298" customWidth="1"/>
    <col min="6" max="6" width="19.140625" style="298" customWidth="1"/>
    <col min="7" max="7" width="17.421875" style="298" customWidth="1"/>
    <col min="8" max="8" width="18.28125" style="298" customWidth="1"/>
    <col min="9" max="16384" width="9.140625" style="298" customWidth="1"/>
  </cols>
  <sheetData>
    <row r="1" spans="1:8" s="204" customFormat="1" ht="17.25" customHeight="1">
      <c r="A1" s="356" t="s">
        <v>808</v>
      </c>
      <c r="B1" s="356"/>
      <c r="C1" s="356"/>
      <c r="D1" s="356"/>
      <c r="E1" s="356"/>
      <c r="F1" s="356"/>
      <c r="G1" s="356"/>
      <c r="H1" s="356"/>
    </row>
    <row r="2" spans="1:2" s="159" customFormat="1" ht="9.75" customHeight="1">
      <c r="A2" s="158"/>
      <c r="B2" s="274"/>
    </row>
    <row r="3" spans="1:8" s="276" customFormat="1" ht="15.75">
      <c r="A3" s="275"/>
      <c r="B3" s="206" t="s">
        <v>0</v>
      </c>
      <c r="C3" s="206" t="s">
        <v>1</v>
      </c>
      <c r="D3" s="206" t="s">
        <v>2</v>
      </c>
      <c r="E3" s="206" t="s">
        <v>3</v>
      </c>
      <c r="F3" s="206" t="s">
        <v>6</v>
      </c>
      <c r="G3" s="206" t="s">
        <v>45</v>
      </c>
      <c r="H3" s="206" t="s">
        <v>46</v>
      </c>
    </row>
    <row r="4" spans="1:8" s="279" customFormat="1" ht="43.5" customHeight="1">
      <c r="A4" s="207" t="s">
        <v>809</v>
      </c>
      <c r="B4" s="277" t="s">
        <v>9</v>
      </c>
      <c r="C4" s="278" t="s">
        <v>763</v>
      </c>
      <c r="D4" s="278" t="s">
        <v>764</v>
      </c>
      <c r="E4" s="278" t="s">
        <v>765</v>
      </c>
      <c r="F4" s="278" t="s">
        <v>766</v>
      </c>
      <c r="G4" s="278" t="s">
        <v>767</v>
      </c>
      <c r="H4" s="277" t="s">
        <v>768</v>
      </c>
    </row>
    <row r="5" spans="1:8" s="282" customFormat="1" ht="19.5" customHeight="1">
      <c r="A5" s="207" t="s">
        <v>810</v>
      </c>
      <c r="B5" s="280" t="s">
        <v>769</v>
      </c>
      <c r="C5" s="280">
        <v>2259887</v>
      </c>
      <c r="D5" s="280">
        <v>69237058</v>
      </c>
      <c r="E5" s="280">
        <v>4425812</v>
      </c>
      <c r="F5" s="280">
        <v>0</v>
      </c>
      <c r="G5" s="280">
        <v>0</v>
      </c>
      <c r="H5" s="281">
        <f aca="true" t="shared" si="0" ref="H5:H18">SUM(C5:G5)</f>
        <v>75922757</v>
      </c>
    </row>
    <row r="6" spans="1:8" s="286" customFormat="1" ht="25.5" customHeight="1">
      <c r="A6" s="207" t="s">
        <v>811</v>
      </c>
      <c r="B6" s="283" t="s">
        <v>770</v>
      </c>
      <c r="C6" s="284"/>
      <c r="D6" s="285"/>
      <c r="E6" s="285"/>
      <c r="F6" s="284">
        <v>192472</v>
      </c>
      <c r="G6" s="285"/>
      <c r="H6" s="284">
        <f t="shared" si="0"/>
        <v>192472</v>
      </c>
    </row>
    <row r="7" spans="1:8" s="286" customFormat="1" ht="25.5" customHeight="1">
      <c r="A7" s="207" t="s">
        <v>812</v>
      </c>
      <c r="B7" s="283" t="s">
        <v>813</v>
      </c>
      <c r="C7" s="284">
        <v>1000000</v>
      </c>
      <c r="D7" s="284"/>
      <c r="E7" s="284"/>
      <c r="F7" s="284"/>
      <c r="G7" s="284"/>
      <c r="H7" s="284">
        <f>C7</f>
        <v>1000000</v>
      </c>
    </row>
    <row r="8" spans="1:8" s="286" customFormat="1" ht="19.5" customHeight="1">
      <c r="A8" s="207" t="s">
        <v>814</v>
      </c>
      <c r="B8" s="284" t="s">
        <v>771</v>
      </c>
      <c r="C8" s="285"/>
      <c r="D8" s="285"/>
      <c r="E8" s="285"/>
      <c r="F8" s="287">
        <v>1472452</v>
      </c>
      <c r="G8" s="285"/>
      <c r="H8" s="284">
        <f t="shared" si="0"/>
        <v>1472452</v>
      </c>
    </row>
    <row r="9" spans="1:8" s="291" customFormat="1" ht="19.5" customHeight="1">
      <c r="A9" s="207" t="s">
        <v>815</v>
      </c>
      <c r="B9" s="288" t="s">
        <v>816</v>
      </c>
      <c r="C9" s="289"/>
      <c r="D9" s="289"/>
      <c r="E9" s="289">
        <v>28268</v>
      </c>
      <c r="F9" s="289"/>
      <c r="G9" s="289"/>
      <c r="H9" s="290">
        <f t="shared" si="0"/>
        <v>28268</v>
      </c>
    </row>
    <row r="10" spans="1:8" s="291" customFormat="1" ht="19.5" customHeight="1">
      <c r="A10" s="207" t="s">
        <v>817</v>
      </c>
      <c r="B10" s="288" t="s">
        <v>818</v>
      </c>
      <c r="C10" s="289"/>
      <c r="D10" s="289"/>
      <c r="E10" s="289">
        <v>15661</v>
      </c>
      <c r="F10" s="289"/>
      <c r="G10" s="289"/>
      <c r="H10" s="290">
        <f t="shared" si="0"/>
        <v>15661</v>
      </c>
    </row>
    <row r="11" spans="1:8" s="291" customFormat="1" ht="19.5" customHeight="1">
      <c r="A11" s="207" t="s">
        <v>819</v>
      </c>
      <c r="B11" s="292" t="s">
        <v>772</v>
      </c>
      <c r="C11" s="290"/>
      <c r="D11" s="290">
        <v>33784</v>
      </c>
      <c r="E11" s="290"/>
      <c r="F11" s="290"/>
      <c r="G11" s="289"/>
      <c r="H11" s="290">
        <f t="shared" si="0"/>
        <v>33784</v>
      </c>
    </row>
    <row r="12" spans="1:8" s="291" customFormat="1" ht="19.5" customHeight="1">
      <c r="A12" s="207" t="s">
        <v>820</v>
      </c>
      <c r="B12" s="292" t="s">
        <v>821</v>
      </c>
      <c r="C12" s="290"/>
      <c r="D12" s="290">
        <v>1438668</v>
      </c>
      <c r="E12" s="290"/>
      <c r="F12" s="290"/>
      <c r="G12" s="289"/>
      <c r="H12" s="290">
        <f t="shared" si="0"/>
        <v>1438668</v>
      </c>
    </row>
    <row r="13" spans="1:8" s="291" customFormat="1" ht="19.5" customHeight="1">
      <c r="A13" s="207" t="s">
        <v>822</v>
      </c>
      <c r="B13" s="292" t="s">
        <v>823</v>
      </c>
      <c r="C13" s="290"/>
      <c r="D13" s="290"/>
      <c r="E13" s="290">
        <v>148543</v>
      </c>
      <c r="F13" s="290"/>
      <c r="G13" s="289"/>
      <c r="H13" s="290">
        <f t="shared" si="0"/>
        <v>148543</v>
      </c>
    </row>
    <row r="14" spans="1:8" s="291" customFormat="1" ht="19.5" customHeight="1">
      <c r="A14" s="207" t="s">
        <v>824</v>
      </c>
      <c r="B14" s="284" t="s">
        <v>773</v>
      </c>
      <c r="C14" s="285"/>
      <c r="D14" s="287">
        <f>SUM(D9:D13)</f>
        <v>1472452</v>
      </c>
      <c r="E14" s="287">
        <f>SUM(E9:E13)</f>
        <v>192472</v>
      </c>
      <c r="F14" s="285"/>
      <c r="G14" s="285"/>
      <c r="H14" s="284">
        <f t="shared" si="0"/>
        <v>1664924</v>
      </c>
    </row>
    <row r="15" spans="1:8" s="291" customFormat="1" ht="23.25" customHeight="1">
      <c r="A15" s="207" t="s">
        <v>825</v>
      </c>
      <c r="B15" s="284" t="s">
        <v>774</v>
      </c>
      <c r="C15" s="287"/>
      <c r="D15" s="287">
        <v>0</v>
      </c>
      <c r="E15" s="287"/>
      <c r="F15" s="287"/>
      <c r="G15" s="285"/>
      <c r="H15" s="284">
        <f t="shared" si="0"/>
        <v>0</v>
      </c>
    </row>
    <row r="16" spans="1:8" s="286" customFormat="1" ht="29.25" customHeight="1">
      <c r="A16" s="207" t="s">
        <v>826</v>
      </c>
      <c r="B16" s="283" t="s">
        <v>775</v>
      </c>
      <c r="C16" s="284"/>
      <c r="D16" s="284"/>
      <c r="E16" s="284"/>
      <c r="F16" s="284"/>
      <c r="G16" s="285"/>
      <c r="H16" s="284">
        <f t="shared" si="0"/>
        <v>0</v>
      </c>
    </row>
    <row r="17" spans="1:8" s="291" customFormat="1" ht="12.75">
      <c r="A17" s="207" t="s">
        <v>827</v>
      </c>
      <c r="B17" s="292" t="s">
        <v>828</v>
      </c>
      <c r="C17" s="290"/>
      <c r="D17" s="290"/>
      <c r="E17" s="290">
        <v>192472</v>
      </c>
      <c r="F17" s="290"/>
      <c r="G17" s="293"/>
      <c r="H17" s="290">
        <f t="shared" si="0"/>
        <v>192472</v>
      </c>
    </row>
    <row r="18" spans="1:8" s="291" customFormat="1" ht="18" customHeight="1">
      <c r="A18" s="207" t="s">
        <v>829</v>
      </c>
      <c r="B18" s="284" t="s">
        <v>776</v>
      </c>
      <c r="C18" s="284"/>
      <c r="D18" s="284">
        <f>SUM(D17:D17)</f>
        <v>0</v>
      </c>
      <c r="E18" s="284">
        <f>SUM(E17:E17)</f>
        <v>192472</v>
      </c>
      <c r="F18" s="284"/>
      <c r="G18" s="284"/>
      <c r="H18" s="284">
        <f t="shared" si="0"/>
        <v>192472</v>
      </c>
    </row>
    <row r="19" spans="1:8" s="286" customFormat="1" ht="19.5" customHeight="1">
      <c r="A19" s="207" t="s">
        <v>830</v>
      </c>
      <c r="B19" s="281" t="s">
        <v>777</v>
      </c>
      <c r="C19" s="281">
        <f>SUM(C6,C15,C16,C18,C7)</f>
        <v>1000000</v>
      </c>
      <c r="D19" s="281">
        <f>SUM(D14,D15,D16,D18)</f>
        <v>1472452</v>
      </c>
      <c r="E19" s="281">
        <f>SUM(E14,E15,E16,E18)</f>
        <v>384944</v>
      </c>
      <c r="F19" s="281">
        <f>SUM(F14,F15,F16,F18,F8,F6)</f>
        <v>1664924</v>
      </c>
      <c r="G19" s="281">
        <f>SUM(G14,G15,G16,G18)</f>
        <v>0</v>
      </c>
      <c r="H19" s="281">
        <f>SUM(H6,H8,H14,H15,H16,H18,H7)</f>
        <v>4522320</v>
      </c>
    </row>
    <row r="20" spans="1:8" s="286" customFormat="1" ht="19.5" customHeight="1">
      <c r="A20" s="207" t="s">
        <v>831</v>
      </c>
      <c r="B20" s="289" t="s">
        <v>799</v>
      </c>
      <c r="C20" s="289"/>
      <c r="D20" s="289">
        <v>28640</v>
      </c>
      <c r="E20" s="289"/>
      <c r="F20" s="289"/>
      <c r="G20" s="289"/>
      <c r="H20" s="290">
        <f aca="true" t="shared" si="1" ref="H20:H27">SUM(C20:G20)</f>
        <v>28640</v>
      </c>
    </row>
    <row r="21" spans="1:8" s="294" customFormat="1" ht="19.5" customHeight="1">
      <c r="A21" s="207" t="s">
        <v>832</v>
      </c>
      <c r="B21" s="284" t="s">
        <v>778</v>
      </c>
      <c r="C21" s="284"/>
      <c r="D21" s="284">
        <f>SUM(D20:D20)</f>
        <v>28640</v>
      </c>
      <c r="E21" s="284">
        <f>SUM(E20:E20)</f>
        <v>0</v>
      </c>
      <c r="F21" s="285"/>
      <c r="G21" s="285"/>
      <c r="H21" s="284">
        <f t="shared" si="1"/>
        <v>28640</v>
      </c>
    </row>
    <row r="22" spans="1:8" s="294" customFormat="1" ht="19.5" customHeight="1">
      <c r="A22" s="207" t="s">
        <v>833</v>
      </c>
      <c r="B22" s="284" t="s">
        <v>779</v>
      </c>
      <c r="C22" s="284"/>
      <c r="D22" s="284"/>
      <c r="E22" s="284"/>
      <c r="F22" s="284"/>
      <c r="G22" s="284"/>
      <c r="H22" s="284">
        <f t="shared" si="1"/>
        <v>0</v>
      </c>
    </row>
    <row r="23" spans="1:8" s="286" customFormat="1" ht="19.5" customHeight="1">
      <c r="A23" s="207" t="s">
        <v>834</v>
      </c>
      <c r="B23" s="295" t="s">
        <v>780</v>
      </c>
      <c r="C23" s="295"/>
      <c r="D23" s="295"/>
      <c r="E23" s="295"/>
      <c r="F23" s="295"/>
      <c r="G23" s="285"/>
      <c r="H23" s="295">
        <f t="shared" si="1"/>
        <v>0</v>
      </c>
    </row>
    <row r="24" spans="1:8" s="286" customFormat="1" ht="19.5" customHeight="1">
      <c r="A24" s="207" t="s">
        <v>835</v>
      </c>
      <c r="B24" s="296" t="s">
        <v>836</v>
      </c>
      <c r="C24" s="295"/>
      <c r="D24" s="295"/>
      <c r="E24" s="295"/>
      <c r="F24" s="295">
        <v>1664924</v>
      </c>
      <c r="G24" s="285"/>
      <c r="H24" s="295">
        <f t="shared" si="1"/>
        <v>1664924</v>
      </c>
    </row>
    <row r="25" spans="1:8" s="291" customFormat="1" ht="27.75" customHeight="1">
      <c r="A25" s="207" t="s">
        <v>837</v>
      </c>
      <c r="B25" s="292" t="s">
        <v>838</v>
      </c>
      <c r="C25" s="295"/>
      <c r="D25" s="295"/>
      <c r="E25" s="295"/>
      <c r="F25" s="295"/>
      <c r="G25" s="285"/>
      <c r="H25" s="295">
        <f t="shared" si="1"/>
        <v>0</v>
      </c>
    </row>
    <row r="26" spans="1:8" s="286" customFormat="1" ht="19.5" customHeight="1">
      <c r="A26" s="207" t="s">
        <v>839</v>
      </c>
      <c r="B26" s="292" t="s">
        <v>781</v>
      </c>
      <c r="C26" s="295"/>
      <c r="D26" s="295"/>
      <c r="E26" s="295">
        <v>192472</v>
      </c>
      <c r="F26" s="295"/>
      <c r="G26" s="285"/>
      <c r="H26" s="295">
        <f t="shared" si="1"/>
        <v>192472</v>
      </c>
    </row>
    <row r="27" spans="1:8" ht="19.5" customHeight="1">
      <c r="A27" s="207" t="s">
        <v>840</v>
      </c>
      <c r="B27" s="297" t="s">
        <v>782</v>
      </c>
      <c r="C27" s="297"/>
      <c r="D27" s="297">
        <f>SUM(D25:D26)</f>
        <v>0</v>
      </c>
      <c r="E27" s="297">
        <f>SUM(E25:E26)</f>
        <v>192472</v>
      </c>
      <c r="F27" s="297"/>
      <c r="G27" s="297"/>
      <c r="H27" s="297">
        <f t="shared" si="1"/>
        <v>192472</v>
      </c>
    </row>
    <row r="28" spans="1:8" ht="27.75" customHeight="1">
      <c r="A28" s="207" t="s">
        <v>841</v>
      </c>
      <c r="B28" s="297" t="s">
        <v>783</v>
      </c>
      <c r="C28" s="297">
        <f>SUM(C22)</f>
        <v>0</v>
      </c>
      <c r="D28" s="297">
        <f>SUM(D21,D22,D23,D24,D27)</f>
        <v>28640</v>
      </c>
      <c r="E28" s="297">
        <f>SUM(E21,E22,E23,E24,E27)</f>
        <v>192472</v>
      </c>
      <c r="F28" s="297">
        <f>SUM(F21,F22,F23,F24,F27)</f>
        <v>1664924</v>
      </c>
      <c r="G28" s="297">
        <f>SUM(G21,G22,G23,G24,G27)</f>
        <v>0</v>
      </c>
      <c r="H28" s="297">
        <f>SUM(H21,H22,H23,H24,H27)</f>
        <v>1886036</v>
      </c>
    </row>
    <row r="29" spans="1:8" ht="27.75" customHeight="1">
      <c r="A29" s="207" t="s">
        <v>842</v>
      </c>
      <c r="B29" s="280" t="s">
        <v>784</v>
      </c>
      <c r="C29" s="280">
        <f aca="true" t="shared" si="2" ref="C29:H29">C5+C19-C28</f>
        <v>3259887</v>
      </c>
      <c r="D29" s="280">
        <f t="shared" si="2"/>
        <v>70680870</v>
      </c>
      <c r="E29" s="280">
        <f t="shared" si="2"/>
        <v>4618284</v>
      </c>
      <c r="F29" s="280">
        <f t="shared" si="2"/>
        <v>0</v>
      </c>
      <c r="G29" s="280">
        <f t="shared" si="2"/>
        <v>0</v>
      </c>
      <c r="H29" s="280">
        <f t="shared" si="2"/>
        <v>78559041</v>
      </c>
    </row>
    <row r="30" spans="1:8" ht="27.75" customHeight="1">
      <c r="A30" s="207" t="s">
        <v>843</v>
      </c>
      <c r="B30" s="280" t="s">
        <v>785</v>
      </c>
      <c r="C30" s="280">
        <v>2259887</v>
      </c>
      <c r="D30" s="280">
        <v>18702183</v>
      </c>
      <c r="E30" s="280">
        <v>3569854</v>
      </c>
      <c r="F30" s="285"/>
      <c r="G30" s="280"/>
      <c r="H30" s="280">
        <f aca="true" t="shared" si="3" ref="H30:H37">SUM(C30:G30)</f>
        <v>24531924</v>
      </c>
    </row>
    <row r="31" spans="1:8" s="282" customFormat="1" ht="19.5" customHeight="1">
      <c r="A31" s="207" t="s">
        <v>844</v>
      </c>
      <c r="B31" s="295" t="s">
        <v>786</v>
      </c>
      <c r="C31" s="295">
        <v>16274</v>
      </c>
      <c r="D31" s="295">
        <v>1441338</v>
      </c>
      <c r="E31" s="295">
        <v>320253</v>
      </c>
      <c r="F31" s="285"/>
      <c r="G31" s="295"/>
      <c r="H31" s="295">
        <f t="shared" si="3"/>
        <v>1777865</v>
      </c>
    </row>
    <row r="32" spans="1:8" s="282" customFormat="1" ht="19.5" customHeight="1">
      <c r="A32" s="207" t="s">
        <v>845</v>
      </c>
      <c r="B32" s="295" t="s">
        <v>787</v>
      </c>
      <c r="C32" s="295"/>
      <c r="D32" s="295"/>
      <c r="E32" s="295"/>
      <c r="F32" s="285"/>
      <c r="G32" s="295"/>
      <c r="H32" s="295">
        <f t="shared" si="3"/>
        <v>0</v>
      </c>
    </row>
    <row r="33" spans="1:8" s="282" customFormat="1" ht="19.5" customHeight="1">
      <c r="A33" s="207" t="s">
        <v>846</v>
      </c>
      <c r="B33" s="295" t="s">
        <v>788</v>
      </c>
      <c r="C33" s="295"/>
      <c r="D33" s="295"/>
      <c r="E33" s="295"/>
      <c r="F33" s="295"/>
      <c r="G33" s="295"/>
      <c r="H33" s="295">
        <f t="shared" si="3"/>
        <v>0</v>
      </c>
    </row>
    <row r="34" spans="1:8" s="282" customFormat="1" ht="19.5" customHeight="1">
      <c r="A34" s="207" t="s">
        <v>847</v>
      </c>
      <c r="B34" s="295" t="s">
        <v>789</v>
      </c>
      <c r="C34" s="295"/>
      <c r="D34" s="295"/>
      <c r="E34" s="295"/>
      <c r="F34" s="295"/>
      <c r="G34" s="295"/>
      <c r="H34" s="295">
        <f t="shared" si="3"/>
        <v>0</v>
      </c>
    </row>
    <row r="35" spans="1:8" ht="19.5" customHeight="1">
      <c r="A35" s="207" t="s">
        <v>848</v>
      </c>
      <c r="B35" s="280" t="s">
        <v>790</v>
      </c>
      <c r="C35" s="280">
        <f>C30+C31-C32</f>
        <v>2276161</v>
      </c>
      <c r="D35" s="280">
        <f>D30+D31-D32</f>
        <v>20143521</v>
      </c>
      <c r="E35" s="280">
        <f>E30+E31-E32</f>
        <v>3890107</v>
      </c>
      <c r="F35" s="280">
        <f>F30+F31-F32</f>
        <v>0</v>
      </c>
      <c r="G35" s="280">
        <f>G30+G31-G32</f>
        <v>0</v>
      </c>
      <c r="H35" s="280">
        <f t="shared" si="3"/>
        <v>26309789</v>
      </c>
    </row>
    <row r="36" spans="1:8" ht="19.5" customHeight="1">
      <c r="A36" s="207" t="s">
        <v>849</v>
      </c>
      <c r="B36" s="280" t="s">
        <v>791</v>
      </c>
      <c r="C36" s="280">
        <f>C29-C35</f>
        <v>983726</v>
      </c>
      <c r="D36" s="280">
        <f>D29-D35</f>
        <v>50537349</v>
      </c>
      <c r="E36" s="280">
        <f>E29-E35</f>
        <v>728177</v>
      </c>
      <c r="F36" s="280">
        <f>F29-F35</f>
        <v>0</v>
      </c>
      <c r="G36" s="280">
        <f>G29-G35</f>
        <v>0</v>
      </c>
      <c r="H36" s="280">
        <f t="shared" si="3"/>
        <v>52249252</v>
      </c>
    </row>
    <row r="37" spans="1:8" ht="19.5" customHeight="1">
      <c r="A37" s="207" t="s">
        <v>850</v>
      </c>
      <c r="B37" s="295" t="s">
        <v>792</v>
      </c>
      <c r="C37" s="295">
        <v>2259887</v>
      </c>
      <c r="D37" s="295">
        <v>395</v>
      </c>
      <c r="E37" s="299">
        <v>3737043</v>
      </c>
      <c r="F37" s="295"/>
      <c r="G37" s="295"/>
      <c r="H37" s="295">
        <f t="shared" si="3"/>
        <v>5997325</v>
      </c>
    </row>
  </sheetData>
  <sheetProtection/>
  <mergeCells count="1">
    <mergeCell ref="A1:H1"/>
  </mergeCells>
  <printOptions/>
  <pageMargins left="0.3937007874015748" right="0.4330708661417323" top="0.2755905511811024" bottom="0.31496062992125984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14" t="s">
        <v>553</v>
      </c>
      <c r="B1" s="314"/>
      <c r="C1" s="314"/>
      <c r="D1" s="314"/>
      <c r="E1" s="314"/>
    </row>
    <row r="2" spans="1:5" s="2" customFormat="1" ht="15.75">
      <c r="A2" s="314" t="s">
        <v>796</v>
      </c>
      <c r="B2" s="314"/>
      <c r="C2" s="314"/>
      <c r="D2" s="314"/>
      <c r="E2" s="314"/>
    </row>
    <row r="3" s="2" customFormat="1" ht="15.75"/>
    <row r="4" spans="1:5" s="11" customFormat="1" ht="15.75">
      <c r="A4" s="151"/>
      <c r="B4" s="151" t="s">
        <v>0</v>
      </c>
      <c r="C4" s="151" t="s">
        <v>1</v>
      </c>
      <c r="D4" s="151" t="s">
        <v>2</v>
      </c>
      <c r="E4" s="151" t="s">
        <v>3</v>
      </c>
    </row>
    <row r="5" spans="1:5" s="11" customFormat="1" ht="15.75">
      <c r="A5" s="151">
        <v>1</v>
      </c>
      <c r="B5" s="87" t="s">
        <v>9</v>
      </c>
      <c r="C5" s="152">
        <v>42735</v>
      </c>
      <c r="D5" s="152" t="s">
        <v>797</v>
      </c>
      <c r="E5" s="152">
        <v>43100</v>
      </c>
    </row>
    <row r="6" spans="1:5" s="11" customFormat="1" ht="15.75">
      <c r="A6" s="151">
        <v>2</v>
      </c>
      <c r="B6" s="154" t="s">
        <v>793</v>
      </c>
      <c r="C6" s="141"/>
      <c r="D6" s="141"/>
      <c r="E6" s="141"/>
    </row>
    <row r="7" spans="1:5" s="11" customFormat="1" ht="15.75">
      <c r="A7" s="151">
        <v>3</v>
      </c>
      <c r="B7" s="153" t="s">
        <v>794</v>
      </c>
      <c r="C7" s="141">
        <v>100000</v>
      </c>
      <c r="D7" s="141"/>
      <c r="E7" s="141"/>
    </row>
    <row r="8" spans="1:5" s="11" customFormat="1" ht="15.75">
      <c r="A8" s="151">
        <v>4</v>
      </c>
      <c r="B8" s="153" t="s">
        <v>798</v>
      </c>
      <c r="C8" s="141"/>
      <c r="D8" s="141"/>
      <c r="E8" s="141">
        <v>100000</v>
      </c>
    </row>
    <row r="9" spans="1:5" s="11" customFormat="1" ht="15.75">
      <c r="A9" s="151">
        <v>5</v>
      </c>
      <c r="B9" s="154" t="s">
        <v>795</v>
      </c>
      <c r="C9" s="155">
        <f>SUM(C6:C8)</f>
        <v>100000</v>
      </c>
      <c r="D9" s="155">
        <f>SUM(D6:D8)</f>
        <v>0</v>
      </c>
      <c r="E9" s="155">
        <f>SUM(E6:E8)</f>
        <v>100000</v>
      </c>
    </row>
    <row r="11" ht="15.75">
      <c r="B11" s="300"/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3">
      <selection activeCell="E8" sqref="E8"/>
    </sheetView>
  </sheetViews>
  <sheetFormatPr defaultColWidth="9.140625" defaultRowHeight="15"/>
  <cols>
    <col min="1" max="1" width="58.28125" style="56" customWidth="1"/>
    <col min="2" max="3" width="16.140625" style="56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358" t="s">
        <v>513</v>
      </c>
      <c r="B1" s="358"/>
      <c r="C1" s="35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3" t="s">
        <v>53</v>
      </c>
      <c r="B3" s="57" t="s">
        <v>54</v>
      </c>
      <c r="C3" s="57" t="s">
        <v>552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4" t="s">
        <v>55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5" t="s">
        <v>56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5" t="s">
        <v>57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4" t="s">
        <v>58</v>
      </c>
      <c r="B7" s="59">
        <v>0</v>
      </c>
      <c r="C7" s="59">
        <v>0</v>
      </c>
    </row>
    <row r="8" spans="1:3" ht="31.5">
      <c r="A8" s="76" t="s">
        <v>59</v>
      </c>
      <c r="B8" s="60">
        <f>SUM(B9:B10)</f>
        <v>0</v>
      </c>
      <c r="C8" s="60">
        <f>SUM(C9:C10)</f>
        <v>0</v>
      </c>
    </row>
    <row r="9" spans="1:138" s="58" customFormat="1" ht="30">
      <c r="A9" s="77" t="s">
        <v>60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77" t="s">
        <v>61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6" t="s">
        <v>62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6" t="s">
        <v>63</v>
      </c>
      <c r="B12" s="60">
        <f>SUM(B13,B16,B19,B25,B22)</f>
        <v>183199</v>
      </c>
      <c r="C12" s="60">
        <f>SUM(C13,C16,C19,C25,C22)</f>
        <v>183199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77" t="s">
        <v>64</v>
      </c>
      <c r="B13" s="61">
        <v>0</v>
      </c>
      <c r="C13" s="61">
        <v>0</v>
      </c>
    </row>
    <row r="14" spans="1:138" s="58" customFormat="1" ht="18">
      <c r="A14" s="78" t="s">
        <v>65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78" t="s">
        <v>66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77" t="s">
        <v>67</v>
      </c>
      <c r="B16" s="61">
        <f>SUM(B17:B18)</f>
        <v>170000</v>
      </c>
      <c r="C16" s="61">
        <f>SUM(C17:C18)</f>
        <v>170000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78" t="s">
        <v>65</v>
      </c>
      <c r="B17" s="62">
        <v>170000</v>
      </c>
      <c r="C17" s="62">
        <v>170000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78" t="s">
        <v>66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77" t="s">
        <v>99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78" t="s">
        <v>65</v>
      </c>
      <c r="B20" s="62">
        <v>0</v>
      </c>
      <c r="C20" s="62">
        <v>0</v>
      </c>
    </row>
    <row r="21" spans="1:138" s="58" customFormat="1" ht="25.5">
      <c r="A21" s="78" t="s">
        <v>66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77" t="s">
        <v>68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78" t="s">
        <v>65</v>
      </c>
      <c r="B23" s="62">
        <v>0</v>
      </c>
      <c r="C23" s="62">
        <v>0</v>
      </c>
    </row>
    <row r="24" spans="1:3" ht="25.5">
      <c r="A24" s="78" t="s">
        <v>66</v>
      </c>
      <c r="B24" s="62">
        <v>0</v>
      </c>
      <c r="C24" s="62">
        <v>0</v>
      </c>
    </row>
    <row r="25" spans="1:3" ht="18">
      <c r="A25" s="77" t="s">
        <v>69</v>
      </c>
      <c r="B25" s="61">
        <f>SUM(B26:B27)</f>
        <v>13199</v>
      </c>
      <c r="C25" s="61">
        <f>SUM(C26:C27)</f>
        <v>13199</v>
      </c>
    </row>
    <row r="26" spans="1:3" ht="18">
      <c r="A26" s="78" t="s">
        <v>65</v>
      </c>
      <c r="B26" s="62">
        <v>13199</v>
      </c>
      <c r="C26" s="62">
        <v>13199</v>
      </c>
    </row>
    <row r="27" spans="1:3" ht="25.5">
      <c r="A27" s="78" t="s">
        <v>66</v>
      </c>
      <c r="B27" s="62">
        <v>0</v>
      </c>
      <c r="C27" s="62">
        <v>0</v>
      </c>
    </row>
    <row r="28" spans="1:3" ht="31.5">
      <c r="A28" s="76" t="s">
        <v>70</v>
      </c>
      <c r="B28" s="60">
        <v>0</v>
      </c>
      <c r="C28" s="60">
        <v>0</v>
      </c>
    </row>
    <row r="29" spans="1:3" ht="18">
      <c r="A29" s="79" t="s">
        <v>71</v>
      </c>
      <c r="B29" s="60">
        <f>SUM(B8,B11,B12,B28,B4,B7)</f>
        <v>183199</v>
      </c>
      <c r="C29" s="60">
        <f>SUM(C8,C11,C12,C28,C4,C7)</f>
        <v>183199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303"/>
  <sheetViews>
    <sheetView zoomScalePageLayoutView="0" workbookViewId="0" topLeftCell="A1">
      <selection activeCell="E265" sqref="E265"/>
    </sheetView>
  </sheetViews>
  <sheetFormatPr defaultColWidth="9.140625" defaultRowHeight="15"/>
  <cols>
    <col min="1" max="1" width="54.7109375" style="113" customWidth="1"/>
    <col min="2" max="2" width="5.7109375" style="16" customWidth="1"/>
    <col min="3" max="3" width="12.140625" style="41" customWidth="1"/>
    <col min="4" max="4" width="12.140625" style="16" customWidth="1"/>
    <col min="5" max="5" width="11.7109375" style="16" customWidth="1"/>
    <col min="6" max="6" width="10.140625" style="16" bestFit="1" customWidth="1"/>
    <col min="7" max="7" width="11.28125" style="16" bestFit="1" customWidth="1"/>
    <col min="8" max="16384" width="9.140625" style="16" customWidth="1"/>
  </cols>
  <sheetData>
    <row r="1" spans="1:5" ht="15.75" customHeight="1">
      <c r="A1" s="359" t="s">
        <v>495</v>
      </c>
      <c r="B1" s="359"/>
      <c r="C1" s="359"/>
      <c r="D1" s="359"/>
      <c r="E1" s="359"/>
    </row>
    <row r="2" spans="1:5" ht="15.75">
      <c r="A2" s="324" t="s">
        <v>487</v>
      </c>
      <c r="B2" s="324"/>
      <c r="C2" s="324"/>
      <c r="D2" s="324"/>
      <c r="E2" s="324"/>
    </row>
    <row r="3" spans="1:3" ht="15.75">
      <c r="A3" s="111"/>
      <c r="B3" s="45"/>
      <c r="C3" s="45"/>
    </row>
    <row r="4" spans="1:5" s="10" customFormat="1" ht="31.5">
      <c r="A4" s="101" t="s">
        <v>9</v>
      </c>
      <c r="B4" s="17" t="s">
        <v>126</v>
      </c>
      <c r="C4" s="40" t="s">
        <v>4</v>
      </c>
      <c r="D4" s="40" t="s">
        <v>539</v>
      </c>
      <c r="E4" s="40" t="s">
        <v>540</v>
      </c>
    </row>
    <row r="5" spans="1:5" s="10" customFormat="1" ht="16.5">
      <c r="A5" s="68" t="s">
        <v>79</v>
      </c>
      <c r="B5" s="104"/>
      <c r="C5" s="81"/>
      <c r="D5" s="81"/>
      <c r="E5" s="81"/>
    </row>
    <row r="6" spans="1:5" s="10" customFormat="1" ht="31.5">
      <c r="A6" s="67" t="s">
        <v>253</v>
      </c>
      <c r="B6" s="17"/>
      <c r="C6" s="81"/>
      <c r="D6" s="81"/>
      <c r="E6" s="81"/>
    </row>
    <row r="7" spans="1:5" s="10" customFormat="1" ht="15.75" hidden="1">
      <c r="A7" s="86" t="s">
        <v>135</v>
      </c>
      <c r="B7" s="17">
        <v>2</v>
      </c>
      <c r="C7" s="81"/>
      <c r="D7" s="81"/>
      <c r="E7" s="81"/>
    </row>
    <row r="8" spans="1:6" s="10" customFormat="1" ht="15.75">
      <c r="A8" s="86" t="s">
        <v>136</v>
      </c>
      <c r="B8" s="17">
        <v>2</v>
      </c>
      <c r="C8" s="81">
        <v>845170</v>
      </c>
      <c r="D8" s="81">
        <v>845170</v>
      </c>
      <c r="E8" s="81">
        <v>845170</v>
      </c>
      <c r="F8" s="12"/>
    </row>
    <row r="9" spans="1:6" s="10" customFormat="1" ht="15.75">
      <c r="A9" s="86" t="s">
        <v>137</v>
      </c>
      <c r="B9" s="17">
        <v>2</v>
      </c>
      <c r="C9" s="81">
        <v>448000</v>
      </c>
      <c r="D9" s="81">
        <v>448000</v>
      </c>
      <c r="E9" s="81">
        <v>448000</v>
      </c>
      <c r="F9" s="12"/>
    </row>
    <row r="10" spans="1:6" s="10" customFormat="1" ht="15.75">
      <c r="A10" s="86" t="s">
        <v>138</v>
      </c>
      <c r="B10" s="17">
        <v>2</v>
      </c>
      <c r="C10" s="81">
        <v>171465</v>
      </c>
      <c r="D10" s="81">
        <v>171465</v>
      </c>
      <c r="E10" s="81">
        <v>171465</v>
      </c>
      <c r="F10" s="12"/>
    </row>
    <row r="11" spans="1:6" s="10" customFormat="1" ht="15.75">
      <c r="A11" s="86" t="s">
        <v>139</v>
      </c>
      <c r="B11" s="17">
        <v>2</v>
      </c>
      <c r="C11" s="81">
        <v>163440</v>
      </c>
      <c r="D11" s="81">
        <v>163440</v>
      </c>
      <c r="E11" s="81">
        <v>163440</v>
      </c>
      <c r="F11" s="12"/>
    </row>
    <row r="12" spans="1:6" s="10" customFormat="1" ht="15.75">
      <c r="A12" s="86" t="s">
        <v>255</v>
      </c>
      <c r="B12" s="17">
        <v>2</v>
      </c>
      <c r="C12" s="81">
        <v>5000000</v>
      </c>
      <c r="D12" s="81">
        <v>5000000</v>
      </c>
      <c r="E12" s="81">
        <v>5000000</v>
      </c>
      <c r="F12" s="12"/>
    </row>
    <row r="13" spans="1:6" s="10" customFormat="1" ht="31.5" hidden="1">
      <c r="A13" s="86" t="s">
        <v>256</v>
      </c>
      <c r="B13" s="17">
        <v>2</v>
      </c>
      <c r="C13" s="81"/>
      <c r="D13" s="81"/>
      <c r="E13" s="81"/>
      <c r="F13" s="12"/>
    </row>
    <row r="14" spans="1:6" s="10" customFormat="1" ht="15.75">
      <c r="A14" s="112" t="s">
        <v>457</v>
      </c>
      <c r="B14" s="17">
        <v>2</v>
      </c>
      <c r="C14" s="81">
        <v>2386107</v>
      </c>
      <c r="D14" s="81">
        <v>2386107</v>
      </c>
      <c r="E14" s="81">
        <v>2386107</v>
      </c>
      <c r="F14" s="12"/>
    </row>
    <row r="15" spans="1:6" s="10" customFormat="1" ht="15.75">
      <c r="A15" s="86" t="s">
        <v>544</v>
      </c>
      <c r="B15" s="17">
        <v>2</v>
      </c>
      <c r="C15" s="81"/>
      <c r="D15" s="81">
        <v>1000000</v>
      </c>
      <c r="E15" s="81">
        <v>1000000</v>
      </c>
      <c r="F15" s="12"/>
    </row>
    <row r="16" spans="1:6" s="10" customFormat="1" ht="15.75" hidden="1">
      <c r="A16" s="86" t="s">
        <v>275</v>
      </c>
      <c r="B16" s="17">
        <v>2</v>
      </c>
      <c r="C16" s="81"/>
      <c r="D16" s="81"/>
      <c r="E16" s="81"/>
      <c r="F16" s="12"/>
    </row>
    <row r="17" spans="1:6" s="10" customFormat="1" ht="31.5">
      <c r="A17" s="109" t="s">
        <v>254</v>
      </c>
      <c r="B17" s="17"/>
      <c r="C17" s="81">
        <f>SUM(C7:C16)</f>
        <v>9014182</v>
      </c>
      <c r="D17" s="81">
        <f>SUM(D7:D16)</f>
        <v>10014182</v>
      </c>
      <c r="E17" s="81">
        <f>SUM(E7:E16)</f>
        <v>10014182</v>
      </c>
      <c r="F17" s="12"/>
    </row>
    <row r="18" spans="1:6" s="10" customFormat="1" ht="15.75" hidden="1">
      <c r="A18" s="86" t="s">
        <v>258</v>
      </c>
      <c r="B18" s="17">
        <v>2</v>
      </c>
      <c r="C18" s="81"/>
      <c r="D18" s="81"/>
      <c r="E18" s="81"/>
      <c r="F18" s="12"/>
    </row>
    <row r="19" spans="1:6" s="10" customFormat="1" ht="15.75" hidden="1">
      <c r="A19" s="86" t="s">
        <v>259</v>
      </c>
      <c r="B19" s="17">
        <v>2</v>
      </c>
      <c r="C19" s="81"/>
      <c r="D19" s="81"/>
      <c r="E19" s="81"/>
      <c r="F19" s="12"/>
    </row>
    <row r="20" spans="1:6" s="10" customFormat="1" ht="31.5" hidden="1">
      <c r="A20" s="109" t="s">
        <v>257</v>
      </c>
      <c r="B20" s="17"/>
      <c r="C20" s="81">
        <f>SUM(C18:C19)</f>
        <v>0</v>
      </c>
      <c r="D20" s="81">
        <f>SUM(D18:D19)</f>
        <v>0</v>
      </c>
      <c r="E20" s="81">
        <f>SUM(E18:E19)</f>
        <v>0</v>
      </c>
      <c r="F20" s="12"/>
    </row>
    <row r="21" spans="1:6" s="10" customFormat="1" ht="15.75" hidden="1">
      <c r="A21" s="86" t="s">
        <v>260</v>
      </c>
      <c r="B21" s="17">
        <v>2</v>
      </c>
      <c r="C21" s="81"/>
      <c r="D21" s="81"/>
      <c r="E21" s="81"/>
      <c r="F21" s="12"/>
    </row>
    <row r="22" spans="1:6" s="10" customFormat="1" ht="15.75" hidden="1">
      <c r="A22" s="86" t="s">
        <v>261</v>
      </c>
      <c r="B22" s="17">
        <v>2</v>
      </c>
      <c r="C22" s="122"/>
      <c r="D22" s="122"/>
      <c r="E22" s="122"/>
      <c r="F22" s="12"/>
    </row>
    <row r="23" spans="1:6" s="10" customFormat="1" ht="15.75" hidden="1">
      <c r="A23" s="112" t="s">
        <v>457</v>
      </c>
      <c r="B23" s="17">
        <v>2</v>
      </c>
      <c r="C23" s="81"/>
      <c r="D23" s="81"/>
      <c r="E23" s="81"/>
      <c r="F23" s="12"/>
    </row>
    <row r="24" spans="1:6" s="10" customFormat="1" ht="15.75">
      <c r="A24" s="86" t="s">
        <v>264</v>
      </c>
      <c r="B24" s="17">
        <v>2</v>
      </c>
      <c r="C24" s="81">
        <v>55360</v>
      </c>
      <c r="D24" s="81">
        <v>55360</v>
      </c>
      <c r="E24" s="81">
        <v>55360</v>
      </c>
      <c r="F24" s="12"/>
    </row>
    <row r="25" spans="1:6" s="10" customFormat="1" ht="15.75" hidden="1">
      <c r="A25" s="86" t="s">
        <v>265</v>
      </c>
      <c r="B25" s="17">
        <v>2</v>
      </c>
      <c r="C25" s="81"/>
      <c r="D25" s="81"/>
      <c r="E25" s="81"/>
      <c r="F25" s="12"/>
    </row>
    <row r="26" spans="1:6" s="10" customFormat="1" ht="31.5">
      <c r="A26" s="86" t="s">
        <v>458</v>
      </c>
      <c r="B26" s="17">
        <v>2</v>
      </c>
      <c r="C26" s="81">
        <v>187000</v>
      </c>
      <c r="D26" s="81">
        <v>187000</v>
      </c>
      <c r="E26" s="81">
        <v>187000</v>
      </c>
      <c r="F26" s="12"/>
    </row>
    <row r="27" spans="1:6" s="10" customFormat="1" ht="15.75" hidden="1">
      <c r="A27" s="86" t="s">
        <v>262</v>
      </c>
      <c r="B27" s="17">
        <v>2</v>
      </c>
      <c r="C27" s="81"/>
      <c r="D27" s="81"/>
      <c r="E27" s="81"/>
      <c r="F27" s="12"/>
    </row>
    <row r="28" spans="1:6" s="10" customFormat="1" ht="15.75" hidden="1">
      <c r="A28" s="86" t="s">
        <v>477</v>
      </c>
      <c r="B28" s="17">
        <v>2</v>
      </c>
      <c r="C28" s="81"/>
      <c r="D28" s="81"/>
      <c r="E28" s="81"/>
      <c r="F28" s="12"/>
    </row>
    <row r="29" spans="1:6" s="10" customFormat="1" ht="47.25">
      <c r="A29" s="109" t="s">
        <v>263</v>
      </c>
      <c r="B29" s="17"/>
      <c r="C29" s="81">
        <f>SUM(C21:C28)</f>
        <v>242360</v>
      </c>
      <c r="D29" s="81">
        <f>SUM(D21:D28)</f>
        <v>242360</v>
      </c>
      <c r="E29" s="81">
        <f>SUM(E21:E28)</f>
        <v>242360</v>
      </c>
      <c r="F29" s="12"/>
    </row>
    <row r="30" spans="1:6" s="10" customFormat="1" ht="47.25">
      <c r="A30" s="86" t="s">
        <v>266</v>
      </c>
      <c r="B30" s="17">
        <v>2</v>
      </c>
      <c r="C30" s="81">
        <v>1200000</v>
      </c>
      <c r="D30" s="81">
        <v>1200000</v>
      </c>
      <c r="E30" s="81">
        <v>1200000</v>
      </c>
      <c r="F30" s="12"/>
    </row>
    <row r="31" spans="1:6" s="10" customFormat="1" ht="31.5">
      <c r="A31" s="109" t="s">
        <v>267</v>
      </c>
      <c r="B31" s="17"/>
      <c r="C31" s="81">
        <f>SUM(C30)</f>
        <v>1200000</v>
      </c>
      <c r="D31" s="81">
        <f>SUM(D30)</f>
        <v>1200000</v>
      </c>
      <c r="E31" s="81">
        <f>SUM(E30)</f>
        <v>1200000</v>
      </c>
      <c r="F31" s="12"/>
    </row>
    <row r="32" spans="1:6" s="10" customFormat="1" ht="15.75" hidden="1">
      <c r="A32" s="86" t="s">
        <v>268</v>
      </c>
      <c r="B32" s="17">
        <v>2</v>
      </c>
      <c r="C32" s="81"/>
      <c r="D32" s="81"/>
      <c r="E32" s="81"/>
      <c r="F32" s="12"/>
    </row>
    <row r="33" spans="1:6" s="10" customFormat="1" ht="15.75" hidden="1">
      <c r="A33" s="86" t="s">
        <v>269</v>
      </c>
      <c r="B33" s="17">
        <v>2</v>
      </c>
      <c r="C33" s="81"/>
      <c r="D33" s="81"/>
      <c r="E33" s="81"/>
      <c r="F33" s="12"/>
    </row>
    <row r="34" spans="1:6" s="10" customFormat="1" ht="15.75" hidden="1">
      <c r="A34" s="86" t="s">
        <v>270</v>
      </c>
      <c r="B34" s="17">
        <v>2</v>
      </c>
      <c r="C34" s="81"/>
      <c r="D34" s="81"/>
      <c r="E34" s="81"/>
      <c r="F34" s="12"/>
    </row>
    <row r="35" spans="1:6" s="10" customFormat="1" ht="31.5" hidden="1">
      <c r="A35" s="86" t="s">
        <v>271</v>
      </c>
      <c r="B35" s="17">
        <v>2</v>
      </c>
      <c r="C35" s="81"/>
      <c r="D35" s="81"/>
      <c r="E35" s="81"/>
      <c r="F35" s="12"/>
    </row>
    <row r="36" spans="1:6" s="10" customFormat="1" ht="15.75" hidden="1">
      <c r="A36" s="86" t="s">
        <v>272</v>
      </c>
      <c r="B36" s="17">
        <v>2</v>
      </c>
      <c r="C36" s="81"/>
      <c r="D36" s="81"/>
      <c r="E36" s="81"/>
      <c r="F36" s="12"/>
    </row>
    <row r="37" spans="1:6" s="10" customFormat="1" ht="15.75" hidden="1">
      <c r="A37" s="86" t="s">
        <v>273</v>
      </c>
      <c r="B37" s="17">
        <v>2</v>
      </c>
      <c r="C37" s="81"/>
      <c r="D37" s="81"/>
      <c r="E37" s="81"/>
      <c r="F37" s="12"/>
    </row>
    <row r="38" spans="1:6" s="10" customFormat="1" ht="15.75" hidden="1">
      <c r="A38" s="86" t="s">
        <v>472</v>
      </c>
      <c r="B38" s="17">
        <v>2</v>
      </c>
      <c r="C38" s="81"/>
      <c r="D38" s="81"/>
      <c r="E38" s="81"/>
      <c r="F38" s="12"/>
    </row>
    <row r="39" spans="1:6" s="10" customFormat="1" ht="15.75" hidden="1">
      <c r="A39" s="86" t="s">
        <v>274</v>
      </c>
      <c r="B39" s="17">
        <v>2</v>
      </c>
      <c r="C39" s="81"/>
      <c r="D39" s="81"/>
      <c r="E39" s="81"/>
      <c r="F39" s="12"/>
    </row>
    <row r="40" spans="1:6" s="10" customFormat="1" ht="15.75" hidden="1">
      <c r="A40" s="86" t="s">
        <v>415</v>
      </c>
      <c r="B40" s="17">
        <v>2</v>
      </c>
      <c r="C40" s="81"/>
      <c r="D40" s="81"/>
      <c r="E40" s="81"/>
      <c r="F40" s="12"/>
    </row>
    <row r="41" spans="1:6" s="10" customFormat="1" ht="15.75">
      <c r="A41" s="86" t="s">
        <v>494</v>
      </c>
      <c r="B41" s="17">
        <v>2</v>
      </c>
      <c r="C41" s="81"/>
      <c r="D41" s="81">
        <v>103000</v>
      </c>
      <c r="E41" s="81">
        <v>103000</v>
      </c>
      <c r="F41" s="12"/>
    </row>
    <row r="42" spans="1:6" s="10" customFormat="1" ht="15.75" hidden="1">
      <c r="A42" s="86" t="s">
        <v>459</v>
      </c>
      <c r="B42" s="17">
        <v>2</v>
      </c>
      <c r="C42" s="81"/>
      <c r="D42" s="81"/>
      <c r="E42" s="81"/>
      <c r="F42" s="12"/>
    </row>
    <row r="43" spans="1:6" s="10" customFormat="1" ht="15.75" hidden="1">
      <c r="A43" s="86" t="s">
        <v>275</v>
      </c>
      <c r="B43" s="17">
        <v>2</v>
      </c>
      <c r="C43" s="81"/>
      <c r="D43" s="81"/>
      <c r="E43" s="81"/>
      <c r="F43" s="12"/>
    </row>
    <row r="44" spans="1:6" s="10" customFormat="1" ht="31.5">
      <c r="A44" s="63" t="s">
        <v>521</v>
      </c>
      <c r="B44" s="17">
        <v>2</v>
      </c>
      <c r="C44" s="81"/>
      <c r="D44" s="81">
        <v>1765000</v>
      </c>
      <c r="E44" s="81">
        <v>1765000</v>
      </c>
      <c r="F44" s="12"/>
    </row>
    <row r="45" spans="1:6" s="10" customFormat="1" ht="31.5">
      <c r="A45" s="109" t="s">
        <v>416</v>
      </c>
      <c r="B45" s="17"/>
      <c r="C45" s="81">
        <f>SUM(C32:C44)</f>
        <v>0</v>
      </c>
      <c r="D45" s="81">
        <f>SUM(D32:D44)</f>
        <v>1868000</v>
      </c>
      <c r="E45" s="81">
        <f>SUM(E32:E44)</f>
        <v>1868000</v>
      </c>
      <c r="F45" s="12"/>
    </row>
    <row r="46" spans="1:6" s="10" customFormat="1" ht="15.75">
      <c r="A46" s="63" t="s">
        <v>522</v>
      </c>
      <c r="B46" s="17">
        <v>2</v>
      </c>
      <c r="C46" s="81"/>
      <c r="D46" s="81">
        <v>55360</v>
      </c>
      <c r="E46" s="81">
        <v>55360</v>
      </c>
      <c r="F46" s="12"/>
    </row>
    <row r="47" spans="1:6" s="10" customFormat="1" ht="15.75">
      <c r="A47" s="109" t="s">
        <v>417</v>
      </c>
      <c r="B47" s="17"/>
      <c r="C47" s="81">
        <f>SUM(C46)</f>
        <v>0</v>
      </c>
      <c r="D47" s="81">
        <f>SUM(D46)</f>
        <v>55360</v>
      </c>
      <c r="E47" s="81">
        <f>SUM(E46)</f>
        <v>55360</v>
      </c>
      <c r="F47" s="12"/>
    </row>
    <row r="48" spans="1:6" s="10" customFormat="1" ht="15.75" hidden="1">
      <c r="A48" s="63"/>
      <c r="B48" s="17"/>
      <c r="C48" s="81"/>
      <c r="D48" s="81"/>
      <c r="E48" s="81"/>
      <c r="F48" s="12"/>
    </row>
    <row r="49" spans="1:6" s="10" customFormat="1" ht="15.75" hidden="1">
      <c r="A49" s="63" t="s">
        <v>277</v>
      </c>
      <c r="B49" s="17"/>
      <c r="C49" s="81"/>
      <c r="D49" s="81"/>
      <c r="E49" s="81"/>
      <c r="F49" s="12"/>
    </row>
    <row r="50" spans="1:6" s="10" customFormat="1" ht="15.75" hidden="1">
      <c r="A50" s="63"/>
      <c r="B50" s="17"/>
      <c r="C50" s="81"/>
      <c r="D50" s="81"/>
      <c r="E50" s="81"/>
      <c r="F50" s="12"/>
    </row>
    <row r="51" spans="1:6" s="10" customFormat="1" ht="31.5" hidden="1">
      <c r="A51" s="63" t="s">
        <v>280</v>
      </c>
      <c r="B51" s="17"/>
      <c r="C51" s="81"/>
      <c r="D51" s="81"/>
      <c r="E51" s="81"/>
      <c r="F51" s="12"/>
    </row>
    <row r="52" spans="1:6" s="10" customFormat="1" ht="15.75" hidden="1">
      <c r="A52" s="63"/>
      <c r="B52" s="17"/>
      <c r="C52" s="81"/>
      <c r="D52" s="81"/>
      <c r="E52" s="81"/>
      <c r="F52" s="12"/>
    </row>
    <row r="53" spans="1:6" s="10" customFormat="1" ht="31.5" hidden="1">
      <c r="A53" s="63" t="s">
        <v>279</v>
      </c>
      <c r="B53" s="17"/>
      <c r="C53" s="81"/>
      <c r="D53" s="81"/>
      <c r="E53" s="81"/>
      <c r="F53" s="12"/>
    </row>
    <row r="54" spans="1:6" s="10" customFormat="1" ht="15.75" hidden="1">
      <c r="A54" s="63"/>
      <c r="B54" s="17"/>
      <c r="C54" s="81"/>
      <c r="D54" s="81"/>
      <c r="E54" s="81"/>
      <c r="F54" s="12"/>
    </row>
    <row r="55" spans="1:6" s="10" customFormat="1" ht="31.5" hidden="1">
      <c r="A55" s="63" t="s">
        <v>278</v>
      </c>
      <c r="B55" s="17"/>
      <c r="C55" s="81"/>
      <c r="D55" s="81"/>
      <c r="E55" s="81"/>
      <c r="F55" s="12"/>
    </row>
    <row r="56" spans="1:6" s="10" customFormat="1" ht="15.75" hidden="1">
      <c r="A56" s="86" t="s">
        <v>470</v>
      </c>
      <c r="B56" s="17">
        <v>2</v>
      </c>
      <c r="C56" s="81"/>
      <c r="D56" s="81"/>
      <c r="E56" s="81"/>
      <c r="F56" s="12"/>
    </row>
    <row r="57" spans="1:6" s="10" customFormat="1" ht="15.75" hidden="1">
      <c r="A57" s="86"/>
      <c r="B57" s="17"/>
      <c r="C57" s="81"/>
      <c r="D57" s="81"/>
      <c r="E57" s="81"/>
      <c r="F57" s="12"/>
    </row>
    <row r="58" spans="1:6" s="10" customFormat="1" ht="15.75" hidden="1">
      <c r="A58" s="86"/>
      <c r="B58" s="17"/>
      <c r="C58" s="81"/>
      <c r="D58" s="81"/>
      <c r="E58" s="81"/>
      <c r="F58" s="12"/>
    </row>
    <row r="59" spans="1:6" s="10" customFormat="1" ht="15.75" hidden="1">
      <c r="A59" s="86" t="s">
        <v>471</v>
      </c>
      <c r="B59" s="17">
        <v>2</v>
      </c>
      <c r="C59" s="81"/>
      <c r="D59" s="81"/>
      <c r="E59" s="81"/>
      <c r="F59" s="12"/>
    </row>
    <row r="60" spans="1:6" s="10" customFormat="1" ht="15.75" hidden="1">
      <c r="A60" s="108" t="s">
        <v>451</v>
      </c>
      <c r="B60" s="99"/>
      <c r="C60" s="81">
        <f>SUM(C56:C59)</f>
        <v>0</v>
      </c>
      <c r="D60" s="81">
        <f>SUM(D56:D59)</f>
        <v>0</v>
      </c>
      <c r="E60" s="81">
        <f>SUM(E56:E59)</f>
        <v>0</v>
      </c>
      <c r="F60" s="12"/>
    </row>
    <row r="61" spans="1:6" s="10" customFormat="1" ht="15.75" hidden="1">
      <c r="A61" s="86" t="s">
        <v>140</v>
      </c>
      <c r="B61" s="99">
        <v>2</v>
      </c>
      <c r="C61" s="81"/>
      <c r="D61" s="81"/>
      <c r="E61" s="81"/>
      <c r="F61" s="12"/>
    </row>
    <row r="62" spans="1:6" s="10" customFormat="1" ht="15.75" hidden="1">
      <c r="A62" s="86" t="s">
        <v>281</v>
      </c>
      <c r="B62" s="99">
        <v>2</v>
      </c>
      <c r="C62" s="81"/>
      <c r="D62" s="81"/>
      <c r="E62" s="81"/>
      <c r="F62" s="12"/>
    </row>
    <row r="63" spans="1:6" s="10" customFormat="1" ht="15.75" hidden="1">
      <c r="A63" s="86" t="s">
        <v>141</v>
      </c>
      <c r="B63" s="99">
        <v>2</v>
      </c>
      <c r="C63" s="81"/>
      <c r="D63" s="81"/>
      <c r="E63" s="81"/>
      <c r="F63" s="12"/>
    </row>
    <row r="64" spans="1:6" s="10" customFormat="1" ht="15.75" hidden="1">
      <c r="A64" s="108" t="s">
        <v>143</v>
      </c>
      <c r="B64" s="99"/>
      <c r="C64" s="81">
        <f>SUM(C61:C63)</f>
        <v>0</v>
      </c>
      <c r="D64" s="81">
        <f>SUM(D61:D63)</f>
        <v>0</v>
      </c>
      <c r="E64" s="81">
        <f>SUM(E61:E63)</f>
        <v>0</v>
      </c>
      <c r="F64" s="12"/>
    </row>
    <row r="65" spans="1:6" s="10" customFormat="1" ht="15.75">
      <c r="A65" s="86" t="s">
        <v>485</v>
      </c>
      <c r="B65" s="99">
        <v>2</v>
      </c>
      <c r="C65" s="122">
        <v>0</v>
      </c>
      <c r="D65" s="81">
        <v>771200</v>
      </c>
      <c r="E65" s="81">
        <v>771200</v>
      </c>
      <c r="F65" s="12"/>
    </row>
    <row r="66" spans="1:6" s="10" customFormat="1" ht="15.75" hidden="1">
      <c r="A66" s="86"/>
      <c r="B66" s="99"/>
      <c r="C66" s="81"/>
      <c r="D66" s="81"/>
      <c r="E66" s="81"/>
      <c r="F66" s="12"/>
    </row>
    <row r="67" spans="1:6" s="10" customFormat="1" ht="15.75" hidden="1">
      <c r="A67" s="86"/>
      <c r="B67" s="99"/>
      <c r="C67" s="81"/>
      <c r="D67" s="81"/>
      <c r="E67" s="81"/>
      <c r="F67" s="12"/>
    </row>
    <row r="68" spans="1:6" s="10" customFormat="1" ht="15.75" hidden="1">
      <c r="A68" s="86"/>
      <c r="B68" s="99"/>
      <c r="C68" s="81"/>
      <c r="D68" s="81"/>
      <c r="E68" s="81"/>
      <c r="F68" s="12"/>
    </row>
    <row r="69" spans="1:6" s="10" customFormat="1" ht="15.75">
      <c r="A69" s="108" t="s">
        <v>144</v>
      </c>
      <c r="B69" s="99"/>
      <c r="C69" s="81">
        <f>SUM(C65:C68)</f>
        <v>0</v>
      </c>
      <c r="D69" s="81">
        <f>SUM(D65:D68)</f>
        <v>771200</v>
      </c>
      <c r="E69" s="81">
        <f>SUM(E65:E68)</f>
        <v>771200</v>
      </c>
      <c r="F69" s="12"/>
    </row>
    <row r="70" spans="1:6" s="10" customFormat="1" ht="15.75" hidden="1">
      <c r="A70" s="86" t="s">
        <v>115</v>
      </c>
      <c r="B70" s="17">
        <v>2</v>
      </c>
      <c r="C70" s="81"/>
      <c r="D70" s="81"/>
      <c r="E70" s="81"/>
      <c r="F70" s="12"/>
    </row>
    <row r="71" spans="1:6" s="10" customFormat="1" ht="15.75">
      <c r="A71" s="86" t="s">
        <v>437</v>
      </c>
      <c r="B71" s="101">
        <v>2</v>
      </c>
      <c r="C71" s="81">
        <v>2164</v>
      </c>
      <c r="D71" s="81">
        <v>2164</v>
      </c>
      <c r="E71" s="81">
        <v>2164</v>
      </c>
      <c r="F71" s="12"/>
    </row>
    <row r="72" spans="1:6" s="10" customFormat="1" ht="15.75">
      <c r="A72" s="86" t="s">
        <v>438</v>
      </c>
      <c r="B72" s="101">
        <v>2</v>
      </c>
      <c r="C72" s="81">
        <v>1831</v>
      </c>
      <c r="D72" s="81">
        <v>1831</v>
      </c>
      <c r="E72" s="81">
        <v>1831</v>
      </c>
      <c r="F72" s="12"/>
    </row>
    <row r="73" spans="1:6" s="10" customFormat="1" ht="15.75">
      <c r="A73" s="86" t="s">
        <v>439</v>
      </c>
      <c r="B73" s="101">
        <v>2</v>
      </c>
      <c r="C73" s="81">
        <v>12753</v>
      </c>
      <c r="D73" s="81">
        <v>12753</v>
      </c>
      <c r="E73" s="81">
        <v>12753</v>
      </c>
      <c r="F73" s="12"/>
    </row>
    <row r="74" spans="1:6" s="10" customFormat="1" ht="15.75" hidden="1">
      <c r="A74" s="86" t="s">
        <v>104</v>
      </c>
      <c r="B74" s="17"/>
      <c r="C74" s="81"/>
      <c r="D74" s="81"/>
      <c r="E74" s="81"/>
      <c r="F74" s="12"/>
    </row>
    <row r="75" spans="1:6" s="10" customFormat="1" ht="15.75" hidden="1">
      <c r="A75" s="86" t="s">
        <v>104</v>
      </c>
      <c r="B75" s="17"/>
      <c r="C75" s="81"/>
      <c r="D75" s="81"/>
      <c r="E75" s="81"/>
      <c r="F75" s="12"/>
    </row>
    <row r="76" spans="1:6" s="10" customFormat="1" ht="31.5">
      <c r="A76" s="108" t="s">
        <v>145</v>
      </c>
      <c r="B76" s="17"/>
      <c r="C76" s="81">
        <f>SUM(C70:C75)</f>
        <v>16748</v>
      </c>
      <c r="D76" s="81">
        <f>SUM(D70:D75)</f>
        <v>16748</v>
      </c>
      <c r="E76" s="81">
        <f>SUM(E70:E75)</f>
        <v>16748</v>
      </c>
      <c r="F76" s="12"/>
    </row>
    <row r="77" spans="1:6" s="10" customFormat="1" ht="15.75" hidden="1">
      <c r="A77" s="86" t="s">
        <v>440</v>
      </c>
      <c r="B77" s="101">
        <v>2</v>
      </c>
      <c r="C77" s="81"/>
      <c r="D77" s="81"/>
      <c r="E77" s="81"/>
      <c r="F77" s="12"/>
    </row>
    <row r="78" spans="1:6" s="10" customFormat="1" ht="15.75" hidden="1">
      <c r="A78" s="86" t="s">
        <v>441</v>
      </c>
      <c r="B78" s="101">
        <v>2</v>
      </c>
      <c r="C78" s="81"/>
      <c r="D78" s="81"/>
      <c r="E78" s="81"/>
      <c r="F78" s="12"/>
    </row>
    <row r="79" spans="1:6" s="10" customFormat="1" ht="15.75" hidden="1">
      <c r="A79" s="86" t="s">
        <v>443</v>
      </c>
      <c r="B79" s="101">
        <v>2</v>
      </c>
      <c r="C79" s="81"/>
      <c r="D79" s="81"/>
      <c r="E79" s="81"/>
      <c r="F79" s="12"/>
    </row>
    <row r="80" spans="1:6" s="10" customFormat="1" ht="15.75" hidden="1">
      <c r="A80" s="86" t="s">
        <v>445</v>
      </c>
      <c r="B80" s="101">
        <v>2</v>
      </c>
      <c r="C80" s="81"/>
      <c r="D80" s="81"/>
      <c r="E80" s="81"/>
      <c r="F80" s="12"/>
    </row>
    <row r="81" spans="1:6" s="10" customFormat="1" ht="15.75" hidden="1">
      <c r="A81" s="86" t="s">
        <v>447</v>
      </c>
      <c r="B81" s="17">
        <v>2</v>
      </c>
      <c r="C81" s="81"/>
      <c r="D81" s="81"/>
      <c r="E81" s="81"/>
      <c r="F81" s="12"/>
    </row>
    <row r="82" spans="1:6" s="10" customFormat="1" ht="15.75" hidden="1">
      <c r="A82" s="86" t="s">
        <v>104</v>
      </c>
      <c r="B82" s="17"/>
      <c r="C82" s="81"/>
      <c r="D82" s="81"/>
      <c r="E82" s="81"/>
      <c r="F82" s="12"/>
    </row>
    <row r="83" spans="1:6" s="10" customFormat="1" ht="15.75" hidden="1">
      <c r="A83" s="86" t="s">
        <v>104</v>
      </c>
      <c r="B83" s="17"/>
      <c r="C83" s="81"/>
      <c r="D83" s="81"/>
      <c r="E83" s="81"/>
      <c r="F83" s="12"/>
    </row>
    <row r="84" spans="1:6" s="10" customFormat="1" ht="15.75" hidden="1">
      <c r="A84" s="108" t="s">
        <v>282</v>
      </c>
      <c r="B84" s="17"/>
      <c r="C84" s="81">
        <f>SUM(C77:C83)</f>
        <v>0</v>
      </c>
      <c r="D84" s="81">
        <f>SUM(D77:D83)</f>
        <v>0</v>
      </c>
      <c r="E84" s="81">
        <f>SUM(E77:E83)</f>
        <v>0</v>
      </c>
      <c r="F84" s="12"/>
    </row>
    <row r="85" spans="1:6" s="10" customFormat="1" ht="15.75" hidden="1">
      <c r="A85" s="63"/>
      <c r="B85" s="17"/>
      <c r="C85" s="81"/>
      <c r="D85" s="81"/>
      <c r="E85" s="81"/>
      <c r="F85" s="12"/>
    </row>
    <row r="86" spans="1:6" s="10" customFormat="1" ht="15.75" hidden="1">
      <c r="A86" s="63"/>
      <c r="B86" s="17"/>
      <c r="C86" s="81"/>
      <c r="D86" s="81"/>
      <c r="E86" s="81"/>
      <c r="F86" s="12"/>
    </row>
    <row r="87" spans="1:6" s="10" customFormat="1" ht="31.5">
      <c r="A87" s="109" t="s">
        <v>283</v>
      </c>
      <c r="B87" s="17"/>
      <c r="C87" s="81">
        <f>C60+C64+C69+C76+C84</f>
        <v>16748</v>
      </c>
      <c r="D87" s="81">
        <f>D60+D64+D69+D76+D84</f>
        <v>787948</v>
      </c>
      <c r="E87" s="81">
        <f>E60+E64+E69+E76+E84</f>
        <v>787948</v>
      </c>
      <c r="F87" s="12"/>
    </row>
    <row r="88" spans="1:6" s="10" customFormat="1" ht="31.5">
      <c r="A88" s="43" t="s">
        <v>253</v>
      </c>
      <c r="B88" s="101"/>
      <c r="C88" s="83">
        <f>SUM(C89:C89:C91)</f>
        <v>10473290</v>
      </c>
      <c r="D88" s="83">
        <f>SUM(D89:D89:D91)</f>
        <v>14167850</v>
      </c>
      <c r="E88" s="83">
        <f>SUM(E89:E89:E91)</f>
        <v>14167850</v>
      </c>
      <c r="F88" s="12"/>
    </row>
    <row r="89" spans="1:6" s="10" customFormat="1" ht="15.75">
      <c r="A89" s="86" t="s">
        <v>376</v>
      </c>
      <c r="B89" s="99">
        <v>1</v>
      </c>
      <c r="C89" s="81">
        <f>SUMIF($B$6:$B$88,"1",C$6:C$88)</f>
        <v>0</v>
      </c>
      <c r="D89" s="81">
        <f>SUMIF($B$6:$B$88,"1",D$6:D$88)</f>
        <v>0</v>
      </c>
      <c r="E89" s="81">
        <f>SUMIF($B$6:$B$88,"1",E$6:E$88)</f>
        <v>0</v>
      </c>
      <c r="F89" s="12"/>
    </row>
    <row r="90" spans="1:6" s="10" customFormat="1" ht="15.75">
      <c r="A90" s="86" t="s">
        <v>218</v>
      </c>
      <c r="B90" s="99">
        <v>2</v>
      </c>
      <c r="C90" s="81">
        <f>SUMIF($B$6:$B$88,"2",C$6:C$88)</f>
        <v>10473290</v>
      </c>
      <c r="D90" s="81">
        <f>SUMIF($B$6:$B$88,"2",D$6:D$88)</f>
        <v>14167850</v>
      </c>
      <c r="E90" s="81">
        <f>SUMIF($B$6:$B$88,"2",E$6:E$88)</f>
        <v>14167850</v>
      </c>
      <c r="F90" s="12"/>
    </row>
    <row r="91" spans="1:6" s="10" customFormat="1" ht="15.75">
      <c r="A91" s="86" t="s">
        <v>110</v>
      </c>
      <c r="B91" s="99">
        <v>3</v>
      </c>
      <c r="C91" s="81">
        <f>SUMIF($B$6:$B$88,"3",C$6:C$88)</f>
        <v>0</v>
      </c>
      <c r="D91" s="81">
        <f>SUMIF($B$6:$B$88,"3",D$6:D$88)</f>
        <v>0</v>
      </c>
      <c r="E91" s="81">
        <f>SUMIF($B$6:$B$88,"3",E$6:E$88)</f>
        <v>0</v>
      </c>
      <c r="F91" s="12"/>
    </row>
    <row r="92" spans="1:6" s="10" customFormat="1" ht="31.5">
      <c r="A92" s="67" t="s">
        <v>284</v>
      </c>
      <c r="B92" s="17"/>
      <c r="C92" s="83"/>
      <c r="D92" s="83"/>
      <c r="E92" s="83"/>
      <c r="F92" s="12"/>
    </row>
    <row r="93" spans="1:6" s="10" customFormat="1" ht="15.75" hidden="1">
      <c r="A93" s="86" t="s">
        <v>142</v>
      </c>
      <c r="B93" s="17">
        <v>2</v>
      </c>
      <c r="C93" s="81"/>
      <c r="D93" s="81"/>
      <c r="E93" s="81"/>
      <c r="F93" s="12"/>
    </row>
    <row r="94" spans="1:6" s="10" customFormat="1" ht="15.75" hidden="1">
      <c r="A94" s="86" t="s">
        <v>286</v>
      </c>
      <c r="B94" s="17">
        <v>2</v>
      </c>
      <c r="C94" s="81"/>
      <c r="D94" s="81"/>
      <c r="E94" s="81"/>
      <c r="F94" s="12"/>
    </row>
    <row r="95" spans="1:6" s="10" customFormat="1" ht="31.5" hidden="1">
      <c r="A95" s="86" t="s">
        <v>287</v>
      </c>
      <c r="B95" s="17">
        <v>2</v>
      </c>
      <c r="C95" s="81"/>
      <c r="D95" s="81"/>
      <c r="E95" s="81"/>
      <c r="F95" s="12"/>
    </row>
    <row r="96" spans="1:6" s="10" customFormat="1" ht="31.5" hidden="1">
      <c r="A96" s="86" t="s">
        <v>288</v>
      </c>
      <c r="B96" s="17">
        <v>2</v>
      </c>
      <c r="C96" s="81"/>
      <c r="D96" s="81"/>
      <c r="E96" s="81"/>
      <c r="F96" s="12"/>
    </row>
    <row r="97" spans="1:6" s="10" customFormat="1" ht="31.5" hidden="1">
      <c r="A97" s="86" t="s">
        <v>289</v>
      </c>
      <c r="B97" s="17">
        <v>2</v>
      </c>
      <c r="C97" s="81"/>
      <c r="D97" s="81"/>
      <c r="E97" s="81"/>
      <c r="F97" s="12"/>
    </row>
    <row r="98" spans="1:6" s="10" customFormat="1" ht="31.5" hidden="1">
      <c r="A98" s="86" t="s">
        <v>290</v>
      </c>
      <c r="B98" s="17">
        <v>2</v>
      </c>
      <c r="C98" s="81"/>
      <c r="D98" s="81"/>
      <c r="E98" s="81"/>
      <c r="F98" s="12"/>
    </row>
    <row r="99" spans="1:6" s="10" customFormat="1" ht="15.75" hidden="1">
      <c r="A99" s="108" t="s">
        <v>291</v>
      </c>
      <c r="B99" s="17"/>
      <c r="C99" s="81">
        <f>SUM(C93:C98)</f>
        <v>0</v>
      </c>
      <c r="D99" s="81">
        <f>SUM(D93:D98)</f>
        <v>0</v>
      </c>
      <c r="E99" s="81">
        <f>SUM(E93:E98)</f>
        <v>0</v>
      </c>
      <c r="F99" s="12"/>
    </row>
    <row r="100" spans="1:6" s="10" customFormat="1" ht="15.75" hidden="1">
      <c r="A100" s="86"/>
      <c r="B100" s="17"/>
      <c r="C100" s="81"/>
      <c r="D100" s="81"/>
      <c r="E100" s="81"/>
      <c r="F100" s="12"/>
    </row>
    <row r="101" spans="1:6" s="10" customFormat="1" ht="15.75">
      <c r="A101" s="63" t="s">
        <v>545</v>
      </c>
      <c r="B101" s="17">
        <v>2</v>
      </c>
      <c r="C101" s="81"/>
      <c r="D101" s="81">
        <v>500000</v>
      </c>
      <c r="E101" s="81">
        <v>500000</v>
      </c>
      <c r="F101" s="12"/>
    </row>
    <row r="102" spans="1:6" s="10" customFormat="1" ht="15.75">
      <c r="A102" s="108" t="s">
        <v>292</v>
      </c>
      <c r="B102" s="17"/>
      <c r="C102" s="81">
        <f>SUM(C100:C101)</f>
        <v>0</v>
      </c>
      <c r="D102" s="81">
        <f>SUM(D100:D101)</f>
        <v>500000</v>
      </c>
      <c r="E102" s="81">
        <f>SUM(E100:E101)</f>
        <v>500000</v>
      </c>
      <c r="F102" s="12"/>
    </row>
    <row r="103" spans="1:6" s="10" customFormat="1" ht="31.5">
      <c r="A103" s="109" t="s">
        <v>293</v>
      </c>
      <c r="B103" s="17"/>
      <c r="C103" s="81">
        <f>C99+C102</f>
        <v>0</v>
      </c>
      <c r="D103" s="81">
        <f>D99+D102</f>
        <v>500000</v>
      </c>
      <c r="E103" s="81">
        <f>E99+E102</f>
        <v>500000</v>
      </c>
      <c r="F103" s="12"/>
    </row>
    <row r="104" spans="1:6" s="10" customFormat="1" ht="15.75" hidden="1">
      <c r="A104" s="63"/>
      <c r="B104" s="17"/>
      <c r="C104" s="81"/>
      <c r="D104" s="81"/>
      <c r="E104" s="81"/>
      <c r="F104" s="12"/>
    </row>
    <row r="105" spans="1:6" s="10" customFormat="1" ht="31.5" hidden="1">
      <c r="A105" s="63" t="s">
        <v>294</v>
      </c>
      <c r="B105" s="17"/>
      <c r="C105" s="81"/>
      <c r="D105" s="81"/>
      <c r="E105" s="81"/>
      <c r="F105" s="12"/>
    </row>
    <row r="106" spans="1:6" s="10" customFormat="1" ht="15.75" hidden="1">
      <c r="A106" s="63"/>
      <c r="B106" s="17"/>
      <c r="C106" s="81"/>
      <c r="D106" s="81"/>
      <c r="E106" s="81"/>
      <c r="F106" s="12"/>
    </row>
    <row r="107" spans="1:6" s="10" customFormat="1" ht="31.5" hidden="1">
      <c r="A107" s="63" t="s">
        <v>295</v>
      </c>
      <c r="B107" s="17"/>
      <c r="C107" s="81"/>
      <c r="D107" s="81"/>
      <c r="E107" s="81"/>
      <c r="F107" s="12"/>
    </row>
    <row r="108" spans="1:6" s="10" customFormat="1" ht="15.75" hidden="1">
      <c r="A108" s="63"/>
      <c r="B108" s="17"/>
      <c r="C108" s="81"/>
      <c r="D108" s="81"/>
      <c r="E108" s="81"/>
      <c r="F108" s="12"/>
    </row>
    <row r="109" spans="1:6" s="10" customFormat="1" ht="31.5" hidden="1">
      <c r="A109" s="63" t="s">
        <v>296</v>
      </c>
      <c r="B109" s="17"/>
      <c r="C109" s="81"/>
      <c r="D109" s="81"/>
      <c r="E109" s="81"/>
      <c r="F109" s="12"/>
    </row>
    <row r="110" spans="1:6" s="10" customFormat="1" ht="31.5" hidden="1">
      <c r="A110" s="86" t="s">
        <v>461</v>
      </c>
      <c r="B110" s="17">
        <v>2</v>
      </c>
      <c r="C110" s="122"/>
      <c r="D110" s="122"/>
      <c r="E110" s="122"/>
      <c r="F110" s="12"/>
    </row>
    <row r="111" spans="1:6" s="10" customFormat="1" ht="15.75" hidden="1">
      <c r="A111" s="108" t="s">
        <v>462</v>
      </c>
      <c r="B111" s="17"/>
      <c r="C111" s="81">
        <f>SUM(C109:C110)</f>
        <v>0</v>
      </c>
      <c r="D111" s="81">
        <f>SUM(D109:D110)</f>
        <v>0</v>
      </c>
      <c r="E111" s="81">
        <f>SUM(E109:E110)</f>
        <v>0</v>
      </c>
      <c r="F111" s="12"/>
    </row>
    <row r="112" spans="1:6" s="10" customFormat="1" ht="15.75" hidden="1">
      <c r="A112" s="63"/>
      <c r="B112" s="17"/>
      <c r="C112" s="81"/>
      <c r="D112" s="81"/>
      <c r="E112" s="81"/>
      <c r="F112" s="12"/>
    </row>
    <row r="113" spans="1:6" s="10" customFormat="1" ht="31.5" hidden="1">
      <c r="A113" s="108" t="s">
        <v>478</v>
      </c>
      <c r="B113" s="17"/>
      <c r="C113" s="81">
        <f>SUM(C112)</f>
        <v>0</v>
      </c>
      <c r="D113" s="81">
        <f>SUM(D112)</f>
        <v>0</v>
      </c>
      <c r="E113" s="81">
        <f>SUM(E112)</f>
        <v>0</v>
      </c>
      <c r="F113" s="12"/>
    </row>
    <row r="114" spans="1:6" s="10" customFormat="1" ht="15.75" hidden="1">
      <c r="A114" s="108"/>
      <c r="B114" s="17"/>
      <c r="C114" s="81"/>
      <c r="D114" s="81"/>
      <c r="E114" s="81"/>
      <c r="F114" s="12"/>
    </row>
    <row r="115" spans="1:6" s="10" customFormat="1" ht="15.75" hidden="1">
      <c r="A115" s="86"/>
      <c r="B115" s="17"/>
      <c r="C115" s="81"/>
      <c r="D115" s="81"/>
      <c r="E115" s="81"/>
      <c r="F115" s="12"/>
    </row>
    <row r="116" spans="1:6" s="10" customFormat="1" ht="15.75" hidden="1">
      <c r="A116" s="108" t="s">
        <v>144</v>
      </c>
      <c r="B116" s="17"/>
      <c r="C116" s="81">
        <f>SUM(C114:C115)</f>
        <v>0</v>
      </c>
      <c r="D116" s="81">
        <f>SUM(D114:D115)</f>
        <v>0</v>
      </c>
      <c r="E116" s="81">
        <f>SUM(E114:E115)</f>
        <v>0</v>
      </c>
      <c r="F116" s="12"/>
    </row>
    <row r="117" spans="1:6" s="10" customFormat="1" ht="15.75" hidden="1">
      <c r="A117" s="108"/>
      <c r="B117" s="17"/>
      <c r="C117" s="81"/>
      <c r="D117" s="81"/>
      <c r="E117" s="81"/>
      <c r="F117" s="12"/>
    </row>
    <row r="118" spans="1:6" s="10" customFormat="1" ht="15.75" hidden="1">
      <c r="A118" s="121"/>
      <c r="B118" s="17"/>
      <c r="C118" s="81"/>
      <c r="D118" s="81"/>
      <c r="E118" s="81"/>
      <c r="F118" s="12"/>
    </row>
    <row r="119" spans="1:6" s="10" customFormat="1" ht="15.75" hidden="1">
      <c r="A119" s="121"/>
      <c r="B119" s="17"/>
      <c r="C119" s="81"/>
      <c r="D119" s="81"/>
      <c r="E119" s="81"/>
      <c r="F119" s="12"/>
    </row>
    <row r="120" spans="1:6" s="10" customFormat="1" ht="15.75" hidden="1">
      <c r="A120" s="108" t="s">
        <v>145</v>
      </c>
      <c r="B120" s="17"/>
      <c r="C120" s="81">
        <f>SUM(C118:C119)</f>
        <v>0</v>
      </c>
      <c r="D120" s="81">
        <f>SUM(D118:D119)</f>
        <v>0</v>
      </c>
      <c r="E120" s="81">
        <f>SUM(E118:E119)</f>
        <v>0</v>
      </c>
      <c r="F120" s="12"/>
    </row>
    <row r="121" spans="1:6" s="10" customFormat="1" ht="31.5" hidden="1">
      <c r="A121" s="63" t="s">
        <v>297</v>
      </c>
      <c r="B121" s="17"/>
      <c r="C121" s="81">
        <f>C111+C120+C113+C116</f>
        <v>0</v>
      </c>
      <c r="D121" s="81">
        <f>D111+D120+D113+D116</f>
        <v>0</v>
      </c>
      <c r="E121" s="81">
        <f>E111+E120+E113+E116</f>
        <v>0</v>
      </c>
      <c r="F121" s="12"/>
    </row>
    <row r="122" spans="1:6" s="10" customFormat="1" ht="31.5">
      <c r="A122" s="43" t="s">
        <v>284</v>
      </c>
      <c r="B122" s="101"/>
      <c r="C122" s="83">
        <f>SUM(C123:C123:C125)</f>
        <v>0</v>
      </c>
      <c r="D122" s="83">
        <f>SUM(D123:D123:D125)</f>
        <v>500000</v>
      </c>
      <c r="E122" s="83">
        <f>SUM(E123:E123:E125)</f>
        <v>500000</v>
      </c>
      <c r="F122" s="12"/>
    </row>
    <row r="123" spans="1:6" s="10" customFormat="1" ht="15.75">
      <c r="A123" s="86" t="s">
        <v>376</v>
      </c>
      <c r="B123" s="99">
        <v>1</v>
      </c>
      <c r="C123" s="81">
        <f>SUMIF($B$92:$B$122,"1",C$92:C$122)</f>
        <v>0</v>
      </c>
      <c r="D123" s="81">
        <f>SUMIF($B$92:$B$122,"1",D$92:D$122)</f>
        <v>0</v>
      </c>
      <c r="E123" s="81">
        <f>SUMIF($B$92:$B$122,"1",E$92:E$122)</f>
        <v>0</v>
      </c>
      <c r="F123" s="12"/>
    </row>
    <row r="124" spans="1:6" s="10" customFormat="1" ht="15.75">
      <c r="A124" s="86" t="s">
        <v>218</v>
      </c>
      <c r="B124" s="99">
        <v>2</v>
      </c>
      <c r="C124" s="81">
        <f>SUMIF($B$92:$B$122,"2",C$92:C$122)</f>
        <v>0</v>
      </c>
      <c r="D124" s="81">
        <f>SUMIF($B$92:$B$122,"2",D$92:D$122)</f>
        <v>500000</v>
      </c>
      <c r="E124" s="81">
        <f>SUMIF($B$92:$B$122,"2",E$92:E$122)</f>
        <v>500000</v>
      </c>
      <c r="F124" s="12"/>
    </row>
    <row r="125" spans="1:6" s="10" customFormat="1" ht="15.75">
      <c r="A125" s="86" t="s">
        <v>110</v>
      </c>
      <c r="B125" s="99">
        <v>3</v>
      </c>
      <c r="C125" s="81">
        <f>SUMIF($B$92:$B$122,"3",C$92:C$122)</f>
        <v>0</v>
      </c>
      <c r="D125" s="81">
        <f>SUMIF($B$92:$B$122,"3",D$92:D$122)</f>
        <v>0</v>
      </c>
      <c r="E125" s="81">
        <f>SUMIF($B$92:$B$122,"3",E$92:E$122)</f>
        <v>0</v>
      </c>
      <c r="F125" s="12"/>
    </row>
    <row r="126" spans="1:6" s="10" customFormat="1" ht="15.75">
      <c r="A126" s="67" t="s">
        <v>299</v>
      </c>
      <c r="B126" s="17"/>
      <c r="C126" s="83"/>
      <c r="D126" s="83"/>
      <c r="E126" s="83"/>
      <c r="F126" s="12"/>
    </row>
    <row r="127" spans="1:6" s="10" customFormat="1" ht="31.5" hidden="1">
      <c r="A127" s="86" t="s">
        <v>301</v>
      </c>
      <c r="B127" s="17">
        <v>2</v>
      </c>
      <c r="C127" s="81"/>
      <c r="D127" s="81"/>
      <c r="E127" s="81"/>
      <c r="F127" s="12"/>
    </row>
    <row r="128" spans="1:6" s="10" customFormat="1" ht="15.75" hidden="1">
      <c r="A128" s="109" t="s">
        <v>300</v>
      </c>
      <c r="B128" s="17"/>
      <c r="C128" s="81">
        <f>SUM(C127)</f>
        <v>0</v>
      </c>
      <c r="D128" s="81">
        <f>SUM(D127)</f>
        <v>0</v>
      </c>
      <c r="E128" s="81">
        <f>SUM(E127)</f>
        <v>0</v>
      </c>
      <c r="F128" s="12"/>
    </row>
    <row r="129" spans="1:6" s="10" customFormat="1" ht="15.75" hidden="1">
      <c r="A129" s="86" t="s">
        <v>102</v>
      </c>
      <c r="B129" s="17">
        <v>3</v>
      </c>
      <c r="C129" s="81"/>
      <c r="D129" s="81"/>
      <c r="E129" s="81"/>
      <c r="F129" s="12"/>
    </row>
    <row r="130" spans="1:6" s="10" customFormat="1" ht="15.75">
      <c r="A130" s="86" t="s">
        <v>101</v>
      </c>
      <c r="B130" s="17">
        <v>3</v>
      </c>
      <c r="C130" s="81">
        <v>163000</v>
      </c>
      <c r="D130" s="81">
        <v>163000</v>
      </c>
      <c r="E130" s="81">
        <v>95000</v>
      </c>
      <c r="F130" s="12"/>
    </row>
    <row r="131" spans="1:6" s="10" customFormat="1" ht="15.75">
      <c r="A131" s="109" t="s">
        <v>302</v>
      </c>
      <c r="B131" s="17"/>
      <c r="C131" s="81">
        <f>SUM(C129:C130)</f>
        <v>163000</v>
      </c>
      <c r="D131" s="81">
        <f>SUM(D129:D130)</f>
        <v>163000</v>
      </c>
      <c r="E131" s="81">
        <f>SUM(E129:E130)</f>
        <v>95000</v>
      </c>
      <c r="F131" s="12"/>
    </row>
    <row r="132" spans="1:6" s="10" customFormat="1" ht="31.5">
      <c r="A132" s="86" t="s">
        <v>303</v>
      </c>
      <c r="B132" s="17">
        <v>3</v>
      </c>
      <c r="C132" s="81">
        <v>156000</v>
      </c>
      <c r="D132" s="81">
        <v>156000</v>
      </c>
      <c r="E132" s="81">
        <v>78300</v>
      </c>
      <c r="F132" s="12"/>
    </row>
    <row r="133" spans="1:6" s="10" customFormat="1" ht="31.5" hidden="1">
      <c r="A133" s="86" t="s">
        <v>304</v>
      </c>
      <c r="B133" s="17">
        <v>3</v>
      </c>
      <c r="C133" s="81"/>
      <c r="D133" s="81"/>
      <c r="E133" s="81"/>
      <c r="F133" s="12"/>
    </row>
    <row r="134" spans="1:6" s="10" customFormat="1" ht="15.75">
      <c r="A134" s="109" t="s">
        <v>305</v>
      </c>
      <c r="B134" s="17"/>
      <c r="C134" s="81">
        <f>SUM(C132:C133)</f>
        <v>156000</v>
      </c>
      <c r="D134" s="81">
        <f>SUM(D132:D133)</f>
        <v>156000</v>
      </c>
      <c r="E134" s="81">
        <f>SUM(E132:E133)</f>
        <v>78300</v>
      </c>
      <c r="F134" s="12"/>
    </row>
    <row r="135" spans="1:6" s="10" customFormat="1" ht="31.5">
      <c r="A135" s="86" t="s">
        <v>306</v>
      </c>
      <c r="B135" s="17">
        <v>2</v>
      </c>
      <c r="C135" s="81">
        <v>116000</v>
      </c>
      <c r="D135" s="81">
        <v>116000</v>
      </c>
      <c r="E135" s="81">
        <v>36789</v>
      </c>
      <c r="F135" s="12"/>
    </row>
    <row r="136" spans="1:6" s="10" customFormat="1" ht="15.75" hidden="1">
      <c r="A136" s="86" t="s">
        <v>307</v>
      </c>
      <c r="B136" s="17">
        <v>2</v>
      </c>
      <c r="C136" s="81"/>
      <c r="D136" s="81"/>
      <c r="E136" s="81"/>
      <c r="F136" s="12"/>
    </row>
    <row r="137" spans="1:6" s="10" customFormat="1" ht="15.75">
      <c r="A137" s="63" t="s">
        <v>308</v>
      </c>
      <c r="B137" s="17"/>
      <c r="C137" s="81">
        <f>SUM(C135:C136)</f>
        <v>116000</v>
      </c>
      <c r="D137" s="81">
        <f>SUM(D135:D136)</f>
        <v>116000</v>
      </c>
      <c r="E137" s="81">
        <f>SUM(E135:E136)</f>
        <v>36789</v>
      </c>
      <c r="F137" s="12"/>
    </row>
    <row r="138" spans="1:6" s="10" customFormat="1" ht="15.75" hidden="1">
      <c r="A138" s="86" t="s">
        <v>309</v>
      </c>
      <c r="B138" s="17">
        <v>3</v>
      </c>
      <c r="C138" s="81"/>
      <c r="D138" s="81"/>
      <c r="E138" s="81"/>
      <c r="F138" s="12"/>
    </row>
    <row r="139" spans="1:6" s="10" customFormat="1" ht="15.75" hidden="1">
      <c r="A139" s="86" t="s">
        <v>310</v>
      </c>
      <c r="B139" s="17">
        <v>2</v>
      </c>
      <c r="C139" s="81"/>
      <c r="D139" s="81"/>
      <c r="E139" s="81"/>
      <c r="F139" s="12"/>
    </row>
    <row r="140" spans="1:6" s="10" customFormat="1" ht="15.75" hidden="1">
      <c r="A140" s="109" t="s">
        <v>311</v>
      </c>
      <c r="B140" s="17"/>
      <c r="C140" s="81">
        <f>SUM(C138:C139)</f>
        <v>0</v>
      </c>
      <c r="D140" s="81">
        <f>SUM(D138:D139)</f>
        <v>0</v>
      </c>
      <c r="E140" s="81">
        <f>SUM(E138:E139)</f>
        <v>0</v>
      </c>
      <c r="F140" s="12"/>
    </row>
    <row r="141" spans="1:6" s="10" customFormat="1" ht="15.75" hidden="1">
      <c r="A141" s="86" t="s">
        <v>312</v>
      </c>
      <c r="B141" s="17">
        <v>2</v>
      </c>
      <c r="C141" s="81"/>
      <c r="D141" s="81"/>
      <c r="E141" s="81"/>
      <c r="F141" s="12"/>
    </row>
    <row r="142" spans="1:6" s="10" customFormat="1" ht="15.75" hidden="1">
      <c r="A142" s="86" t="s">
        <v>313</v>
      </c>
      <c r="B142" s="17">
        <v>2</v>
      </c>
      <c r="C142" s="81"/>
      <c r="D142" s="81"/>
      <c r="E142" s="81"/>
      <c r="F142" s="12"/>
    </row>
    <row r="143" spans="1:6" s="10" customFormat="1" ht="15.75" hidden="1">
      <c r="A143" s="86" t="s">
        <v>132</v>
      </c>
      <c r="B143" s="17">
        <v>2</v>
      </c>
      <c r="C143" s="81"/>
      <c r="D143" s="81"/>
      <c r="E143" s="81"/>
      <c r="F143" s="12"/>
    </row>
    <row r="144" spans="1:6" s="10" customFormat="1" ht="15.75" hidden="1">
      <c r="A144" s="86" t="s">
        <v>133</v>
      </c>
      <c r="B144" s="17">
        <v>2</v>
      </c>
      <c r="C144" s="81"/>
      <c r="D144" s="81"/>
      <c r="E144" s="81"/>
      <c r="F144" s="12"/>
    </row>
    <row r="145" spans="1:6" s="10" customFormat="1" ht="15.75" hidden="1">
      <c r="A145" s="86" t="s">
        <v>134</v>
      </c>
      <c r="B145" s="17">
        <v>2</v>
      </c>
      <c r="C145" s="81"/>
      <c r="D145" s="81"/>
      <c r="E145" s="81"/>
      <c r="F145" s="12"/>
    </row>
    <row r="146" spans="1:6" s="10" customFormat="1" ht="47.25" hidden="1">
      <c r="A146" s="86" t="s">
        <v>314</v>
      </c>
      <c r="B146" s="17">
        <v>2</v>
      </c>
      <c r="C146" s="81"/>
      <c r="D146" s="81"/>
      <c r="E146" s="81"/>
      <c r="F146" s="12"/>
    </row>
    <row r="147" spans="1:6" s="10" customFormat="1" ht="15.75" hidden="1">
      <c r="A147" s="86" t="s">
        <v>315</v>
      </c>
      <c r="B147" s="17">
        <v>2</v>
      </c>
      <c r="C147" s="81"/>
      <c r="D147" s="81"/>
      <c r="E147" s="81"/>
      <c r="F147" s="12"/>
    </row>
    <row r="148" spans="1:6" s="10" customFormat="1" ht="15.75">
      <c r="A148" s="86" t="s">
        <v>316</v>
      </c>
      <c r="B148" s="17">
        <v>2</v>
      </c>
      <c r="C148" s="81">
        <v>45000</v>
      </c>
      <c r="D148" s="81">
        <v>45000</v>
      </c>
      <c r="E148" s="81"/>
      <c r="F148" s="12"/>
    </row>
    <row r="149" spans="1:6" s="10" customFormat="1" ht="31.5">
      <c r="A149" s="108" t="s">
        <v>317</v>
      </c>
      <c r="B149" s="17"/>
      <c r="C149" s="81">
        <f>SUM(C148)</f>
        <v>45000</v>
      </c>
      <c r="D149" s="81">
        <f>SUM(D148)</f>
        <v>45000</v>
      </c>
      <c r="E149" s="81">
        <f>SUM(E148)</f>
        <v>0</v>
      </c>
      <c r="F149" s="12"/>
    </row>
    <row r="150" spans="1:6" s="10" customFormat="1" ht="15.75">
      <c r="A150" s="109" t="s">
        <v>318</v>
      </c>
      <c r="B150" s="17"/>
      <c r="C150" s="81">
        <f>SUM(C141:C147)+C149</f>
        <v>45000</v>
      </c>
      <c r="D150" s="81">
        <f>SUM(D141:D147)+D149</f>
        <v>45000</v>
      </c>
      <c r="E150" s="81">
        <f>SUM(E141:E147)+E149</f>
        <v>0</v>
      </c>
      <c r="F150" s="12"/>
    </row>
    <row r="151" spans="1:6" s="10" customFormat="1" ht="15.75">
      <c r="A151" s="43" t="s">
        <v>299</v>
      </c>
      <c r="B151" s="101"/>
      <c r="C151" s="83">
        <f>SUM(C152:C152:C154)</f>
        <v>480000</v>
      </c>
      <c r="D151" s="83">
        <f>SUM(D152:D152:D154)</f>
        <v>480000</v>
      </c>
      <c r="E151" s="83">
        <f>SUM(E152:E152:E154)</f>
        <v>210089</v>
      </c>
      <c r="F151" s="12"/>
    </row>
    <row r="152" spans="1:6" s="10" customFormat="1" ht="15.75">
      <c r="A152" s="86" t="s">
        <v>376</v>
      </c>
      <c r="B152" s="99">
        <v>1</v>
      </c>
      <c r="C152" s="81">
        <f>SUMIF($B$126:$B$151,"1",C$126:C$151)</f>
        <v>0</v>
      </c>
      <c r="D152" s="81">
        <f>SUMIF($B$126:$B$151,"1",D$126:D$151)</f>
        <v>0</v>
      </c>
      <c r="E152" s="81">
        <f>SUMIF($B$126:$B$151,"1",E$126:E$151)</f>
        <v>0</v>
      </c>
      <c r="F152" s="12"/>
    </row>
    <row r="153" spans="1:6" s="10" customFormat="1" ht="15.75">
      <c r="A153" s="86" t="s">
        <v>218</v>
      </c>
      <c r="B153" s="99">
        <v>2</v>
      </c>
      <c r="C153" s="81">
        <f>SUMIF($B$126:$B$151,"2",C$126:C$151)</f>
        <v>161000</v>
      </c>
      <c r="D153" s="81">
        <f>SUMIF($B$126:$B$151,"2",D$126:D$151)</f>
        <v>161000</v>
      </c>
      <c r="E153" s="81">
        <f>SUMIF($B$126:$B$151,"2",E$126:E$151)</f>
        <v>36789</v>
      </c>
      <c r="F153" s="12"/>
    </row>
    <row r="154" spans="1:6" s="10" customFormat="1" ht="15.75">
      <c r="A154" s="86" t="s">
        <v>110</v>
      </c>
      <c r="B154" s="99">
        <v>3</v>
      </c>
      <c r="C154" s="81">
        <f>SUMIF($B$126:$B$151,"3",C$126:C$151)</f>
        <v>319000</v>
      </c>
      <c r="D154" s="81">
        <f>SUMIF($B$126:$B$151,"3",D$126:D$151)</f>
        <v>319000</v>
      </c>
      <c r="E154" s="81">
        <f>SUMIF($B$126:$B$151,"3",E$126:E$151)</f>
        <v>173300</v>
      </c>
      <c r="F154" s="12"/>
    </row>
    <row r="155" spans="1:6" s="10" customFormat="1" ht="15.75">
      <c r="A155" s="67" t="s">
        <v>323</v>
      </c>
      <c r="B155" s="17"/>
      <c r="C155" s="83"/>
      <c r="D155" s="83"/>
      <c r="E155" s="83"/>
      <c r="F155" s="12"/>
    </row>
    <row r="156" spans="1:6" s="10" customFormat="1" ht="15.75" hidden="1">
      <c r="A156" s="86"/>
      <c r="B156" s="17"/>
      <c r="C156" s="81"/>
      <c r="D156" s="81"/>
      <c r="E156" s="81"/>
      <c r="F156" s="12"/>
    </row>
    <row r="157" spans="1:6" s="10" customFormat="1" ht="15.75" hidden="1">
      <c r="A157" s="86" t="s">
        <v>104</v>
      </c>
      <c r="B157" s="17"/>
      <c r="C157" s="81"/>
      <c r="D157" s="81"/>
      <c r="E157" s="81"/>
      <c r="F157" s="12"/>
    </row>
    <row r="158" spans="1:6" s="10" customFormat="1" ht="15.75" hidden="1">
      <c r="A158" s="108" t="s">
        <v>319</v>
      </c>
      <c r="B158" s="17"/>
      <c r="C158" s="81">
        <f>SUM(C156:C157)</f>
        <v>0</v>
      </c>
      <c r="D158" s="81">
        <f>SUM(D156:D157)</f>
        <v>0</v>
      </c>
      <c r="E158" s="81">
        <f>SUM(E156:E157)</f>
        <v>0</v>
      </c>
      <c r="F158" s="12"/>
    </row>
    <row r="159" spans="1:6" s="10" customFormat="1" ht="31.5">
      <c r="A159" s="86" t="s">
        <v>320</v>
      </c>
      <c r="B159" s="17"/>
      <c r="C159" s="81">
        <f>SUM(C160:C164)</f>
        <v>2000</v>
      </c>
      <c r="D159" s="81">
        <f>SUM(D160:D164)</f>
        <v>48187</v>
      </c>
      <c r="E159" s="81">
        <f>SUM(E160:E164)</f>
        <v>48187</v>
      </c>
      <c r="F159" s="12"/>
    </row>
    <row r="160" spans="1:6" s="10" customFormat="1" ht="15.75">
      <c r="A160" s="120" t="s">
        <v>428</v>
      </c>
      <c r="B160" s="17">
        <v>2</v>
      </c>
      <c r="C160" s="81">
        <v>2000</v>
      </c>
      <c r="D160" s="81">
        <v>2400</v>
      </c>
      <c r="E160" s="81">
        <v>2400</v>
      </c>
      <c r="F160" s="12"/>
    </row>
    <row r="161" spans="1:6" s="10" customFormat="1" ht="15.75" hidden="1">
      <c r="A161" s="120" t="s">
        <v>486</v>
      </c>
      <c r="B161" s="17">
        <v>2</v>
      </c>
      <c r="C161" s="81"/>
      <c r="D161" s="81"/>
      <c r="E161" s="81"/>
      <c r="F161" s="12"/>
    </row>
    <row r="162" spans="1:6" s="10" customFormat="1" ht="15.75" hidden="1">
      <c r="A162" s="120" t="s">
        <v>480</v>
      </c>
      <c r="B162" s="17">
        <v>2</v>
      </c>
      <c r="C162" s="81"/>
      <c r="D162" s="81"/>
      <c r="E162" s="81"/>
      <c r="F162" s="12"/>
    </row>
    <row r="163" spans="1:6" s="10" customFormat="1" ht="15.75" hidden="1">
      <c r="A163" s="120" t="s">
        <v>481</v>
      </c>
      <c r="B163" s="17">
        <v>2</v>
      </c>
      <c r="C163" s="81"/>
      <c r="D163" s="81"/>
      <c r="E163" s="81"/>
      <c r="F163" s="12"/>
    </row>
    <row r="164" spans="1:6" s="10" customFormat="1" ht="15.75">
      <c r="A164" s="120" t="s">
        <v>482</v>
      </c>
      <c r="B164" s="17">
        <v>2</v>
      </c>
      <c r="C164" s="81"/>
      <c r="D164" s="81">
        <v>45787</v>
      </c>
      <c r="E164" s="81">
        <v>45787</v>
      </c>
      <c r="F164" s="12"/>
    </row>
    <row r="165" spans="1:6" s="10" customFormat="1" ht="31.5" hidden="1">
      <c r="A165" s="86" t="s">
        <v>321</v>
      </c>
      <c r="B165" s="17">
        <v>2</v>
      </c>
      <c r="C165" s="81"/>
      <c r="D165" s="81"/>
      <c r="E165" s="81"/>
      <c r="F165" s="12"/>
    </row>
    <row r="166" spans="1:6" s="10" customFormat="1" ht="15.75" hidden="1">
      <c r="A166" s="86" t="s">
        <v>479</v>
      </c>
      <c r="B166" s="17"/>
      <c r="C166" s="81"/>
      <c r="D166" s="81"/>
      <c r="E166" s="81"/>
      <c r="F166" s="12"/>
    </row>
    <row r="167" spans="1:6" s="10" customFormat="1" ht="15.75">
      <c r="A167" s="109" t="s">
        <v>322</v>
      </c>
      <c r="B167" s="17"/>
      <c r="C167" s="81">
        <f>SUM(C160:C166)</f>
        <v>2000</v>
      </c>
      <c r="D167" s="81">
        <f>SUM(D160:D166)</f>
        <v>48187</v>
      </c>
      <c r="E167" s="81">
        <f>SUM(E160:E166)</f>
        <v>48187</v>
      </c>
      <c r="F167" s="12"/>
    </row>
    <row r="168" spans="1:6" s="10" customFormat="1" ht="15.75" hidden="1">
      <c r="A168" s="86" t="s">
        <v>104</v>
      </c>
      <c r="B168" s="17"/>
      <c r="C168" s="81"/>
      <c r="D168" s="81"/>
      <c r="E168" s="81"/>
      <c r="F168" s="12"/>
    </row>
    <row r="169" spans="1:6" s="10" customFormat="1" ht="15.75" hidden="1">
      <c r="A169" s="86" t="s">
        <v>104</v>
      </c>
      <c r="B169" s="17"/>
      <c r="C169" s="81"/>
      <c r="D169" s="81"/>
      <c r="E169" s="81"/>
      <c r="F169" s="12"/>
    </row>
    <row r="170" spans="1:6" s="10" customFormat="1" ht="15.75" hidden="1">
      <c r="A170" s="108" t="s">
        <v>324</v>
      </c>
      <c r="B170" s="17"/>
      <c r="C170" s="81">
        <f>SUM(C168:C169)</f>
        <v>0</v>
      </c>
      <c r="D170" s="81">
        <f>SUM(D168:D169)</f>
        <v>0</v>
      </c>
      <c r="E170" s="81">
        <f>SUM(E168:E169)</f>
        <v>0</v>
      </c>
      <c r="F170" s="12"/>
    </row>
    <row r="171" spans="1:6" s="10" customFormat="1" ht="15.75" hidden="1">
      <c r="A171" s="86" t="s">
        <v>104</v>
      </c>
      <c r="B171" s="17"/>
      <c r="C171" s="81"/>
      <c r="D171" s="81"/>
      <c r="E171" s="81"/>
      <c r="F171" s="12"/>
    </row>
    <row r="172" spans="1:6" s="10" customFormat="1" ht="15.75" hidden="1">
      <c r="A172" s="86"/>
      <c r="B172" s="17"/>
      <c r="C172" s="81"/>
      <c r="D172" s="81"/>
      <c r="E172" s="81"/>
      <c r="F172" s="12"/>
    </row>
    <row r="173" spans="1:6" s="10" customFormat="1" ht="15.75" hidden="1">
      <c r="A173" s="108" t="s">
        <v>325</v>
      </c>
      <c r="B173" s="17"/>
      <c r="C173" s="81">
        <f>SUM(C171:C172)</f>
        <v>0</v>
      </c>
      <c r="D173" s="81">
        <f>SUM(D171:D172)</f>
        <v>0</v>
      </c>
      <c r="E173" s="81">
        <f>SUM(E171:E172)</f>
        <v>0</v>
      </c>
      <c r="F173" s="12"/>
    </row>
    <row r="174" spans="1:6" s="10" customFormat="1" ht="15.75" hidden="1">
      <c r="A174" s="63" t="s">
        <v>326</v>
      </c>
      <c r="B174" s="17"/>
      <c r="C174" s="81">
        <f>C170+C173</f>
        <v>0</v>
      </c>
      <c r="D174" s="81">
        <f>D170+D173</f>
        <v>0</v>
      </c>
      <c r="E174" s="81">
        <f>E170+E173</f>
        <v>0</v>
      </c>
      <c r="F174" s="12"/>
    </row>
    <row r="175" spans="1:6" s="10" customFormat="1" ht="15.75" hidden="1">
      <c r="A175" s="86" t="s">
        <v>327</v>
      </c>
      <c r="B175" s="17">
        <v>2</v>
      </c>
      <c r="C175" s="81"/>
      <c r="D175" s="81"/>
      <c r="E175" s="81"/>
      <c r="F175" s="12"/>
    </row>
    <row r="176" spans="1:6" s="10" customFormat="1" ht="31.5">
      <c r="A176" s="86" t="s">
        <v>328</v>
      </c>
      <c r="B176" s="17">
        <v>2</v>
      </c>
      <c r="C176" s="81">
        <v>30000</v>
      </c>
      <c r="D176" s="81">
        <v>32026</v>
      </c>
      <c r="E176" s="81">
        <v>32026</v>
      </c>
      <c r="F176" s="12"/>
    </row>
    <row r="177" spans="1:6" s="10" customFormat="1" ht="31.5" hidden="1">
      <c r="A177" s="86" t="s">
        <v>329</v>
      </c>
      <c r="B177" s="17">
        <v>2</v>
      </c>
      <c r="C177" s="81"/>
      <c r="D177" s="81"/>
      <c r="E177" s="81"/>
      <c r="F177" s="12"/>
    </row>
    <row r="178" spans="1:6" s="10" customFormat="1" ht="15.75" hidden="1">
      <c r="A178" s="86" t="s">
        <v>331</v>
      </c>
      <c r="B178" s="17">
        <v>2</v>
      </c>
      <c r="C178" s="81"/>
      <c r="D178" s="81"/>
      <c r="E178" s="81"/>
      <c r="F178" s="12"/>
    </row>
    <row r="179" spans="1:6" s="10" customFormat="1" ht="31.5" hidden="1">
      <c r="A179" s="86" t="s">
        <v>330</v>
      </c>
      <c r="B179" s="17">
        <v>2</v>
      </c>
      <c r="C179" s="81"/>
      <c r="D179" s="81"/>
      <c r="E179" s="81"/>
      <c r="F179" s="12"/>
    </row>
    <row r="180" spans="1:6" s="10" customFormat="1" ht="15.75" hidden="1">
      <c r="A180" s="86" t="s">
        <v>332</v>
      </c>
      <c r="B180" s="17">
        <v>2</v>
      </c>
      <c r="C180" s="81"/>
      <c r="D180" s="81"/>
      <c r="E180" s="81"/>
      <c r="F180" s="12"/>
    </row>
    <row r="181" spans="1:6" s="10" customFormat="1" ht="15.75" hidden="1">
      <c r="A181" s="86" t="s">
        <v>104</v>
      </c>
      <c r="B181" s="17">
        <v>2</v>
      </c>
      <c r="C181" s="81"/>
      <c r="D181" s="81"/>
      <c r="E181" s="81"/>
      <c r="F181" s="12"/>
    </row>
    <row r="182" spans="1:6" s="10" customFormat="1" ht="15.75" hidden="1">
      <c r="A182" s="86" t="s">
        <v>104</v>
      </c>
      <c r="B182" s="17">
        <v>2</v>
      </c>
      <c r="C182" s="81"/>
      <c r="D182" s="81"/>
      <c r="E182" s="81"/>
      <c r="F182" s="12"/>
    </row>
    <row r="183" spans="1:6" s="10" customFormat="1" ht="15.75" hidden="1">
      <c r="A183" s="86" t="s">
        <v>104</v>
      </c>
      <c r="B183" s="17">
        <v>2</v>
      </c>
      <c r="C183" s="81"/>
      <c r="D183" s="81"/>
      <c r="E183" s="81"/>
      <c r="F183" s="12"/>
    </row>
    <row r="184" spans="1:6" s="10" customFormat="1" ht="15.75" hidden="1">
      <c r="A184" s="86" t="s">
        <v>104</v>
      </c>
      <c r="B184" s="17">
        <v>2</v>
      </c>
      <c r="C184" s="81"/>
      <c r="D184" s="81"/>
      <c r="E184" s="81"/>
      <c r="F184" s="12"/>
    </row>
    <row r="185" spans="1:6" s="10" customFormat="1" ht="15.75" hidden="1">
      <c r="A185" s="108" t="s">
        <v>333</v>
      </c>
      <c r="B185" s="17"/>
      <c r="C185" s="81">
        <f>SUM(C181:C184)</f>
        <v>0</v>
      </c>
      <c r="D185" s="81">
        <f>SUM(D181:D184)</f>
        <v>0</v>
      </c>
      <c r="E185" s="81">
        <f>SUM(E181:E184)</f>
        <v>0</v>
      </c>
      <c r="F185" s="12"/>
    </row>
    <row r="186" spans="1:6" s="10" customFormat="1" ht="15.75">
      <c r="A186" s="63" t="s">
        <v>334</v>
      </c>
      <c r="B186" s="17"/>
      <c r="C186" s="81">
        <f>SUM(C175:C180)+C185</f>
        <v>30000</v>
      </c>
      <c r="D186" s="81">
        <f>SUM(D175:D180)+D185</f>
        <v>32026</v>
      </c>
      <c r="E186" s="81">
        <f>SUM(E175:E180)+E185</f>
        <v>32026</v>
      </c>
      <c r="F186" s="12"/>
    </row>
    <row r="187" spans="1:6" s="10" customFormat="1" ht="15.75">
      <c r="A187" s="86" t="s">
        <v>363</v>
      </c>
      <c r="B187" s="17">
        <v>2</v>
      </c>
      <c r="C187" s="81">
        <v>102910</v>
      </c>
      <c r="D187" s="81">
        <v>154160</v>
      </c>
      <c r="E187" s="81">
        <v>154160</v>
      </c>
      <c r="F187" s="12"/>
    </row>
    <row r="188" spans="1:6" s="10" customFormat="1" ht="15.75" hidden="1">
      <c r="A188" s="86" t="s">
        <v>335</v>
      </c>
      <c r="B188" s="17">
        <v>2</v>
      </c>
      <c r="C188" s="81"/>
      <c r="D188" s="81"/>
      <c r="E188" s="81"/>
      <c r="F188" s="12"/>
    </row>
    <row r="189" spans="1:6" s="10" customFormat="1" ht="15.75" hidden="1">
      <c r="A189" s="86" t="s">
        <v>336</v>
      </c>
      <c r="B189" s="17">
        <v>2</v>
      </c>
      <c r="C189" s="81"/>
      <c r="D189" s="81"/>
      <c r="E189" s="81"/>
      <c r="F189" s="12"/>
    </row>
    <row r="190" spans="1:6" s="10" customFormat="1" ht="15.75">
      <c r="A190" s="109" t="s">
        <v>337</v>
      </c>
      <c r="B190" s="17"/>
      <c r="C190" s="81">
        <f>SUM(C187:C189)</f>
        <v>102910</v>
      </c>
      <c r="D190" s="81">
        <f>SUM(D187:D189)</f>
        <v>154160</v>
      </c>
      <c r="E190" s="81">
        <f>SUM(E187:E189)</f>
        <v>154160</v>
      </c>
      <c r="F190" s="12"/>
    </row>
    <row r="191" spans="1:6" s="10" customFormat="1" ht="15.75" hidden="1">
      <c r="A191" s="63" t="s">
        <v>338</v>
      </c>
      <c r="B191" s="17"/>
      <c r="C191" s="81"/>
      <c r="D191" s="81"/>
      <c r="E191" s="81"/>
      <c r="F191" s="12"/>
    </row>
    <row r="192" spans="1:6" s="10" customFormat="1" ht="15.75" hidden="1">
      <c r="A192" s="63" t="s">
        <v>339</v>
      </c>
      <c r="B192" s="17"/>
      <c r="C192" s="81"/>
      <c r="D192" s="81"/>
      <c r="E192" s="81"/>
      <c r="F192" s="12"/>
    </row>
    <row r="193" spans="1:6" s="10" customFormat="1" ht="15.75" hidden="1">
      <c r="A193" s="86" t="s">
        <v>453</v>
      </c>
      <c r="B193" s="17">
        <v>2</v>
      </c>
      <c r="C193" s="81"/>
      <c r="D193" s="81"/>
      <c r="E193" s="81"/>
      <c r="F193" s="12"/>
    </row>
    <row r="194" spans="1:6" s="10" customFormat="1" ht="31.5">
      <c r="A194" s="86" t="s">
        <v>454</v>
      </c>
      <c r="B194" s="17">
        <v>2</v>
      </c>
      <c r="C194" s="81">
        <v>10000</v>
      </c>
      <c r="D194" s="81">
        <v>10000</v>
      </c>
      <c r="E194" s="81">
        <v>143</v>
      </c>
      <c r="F194" s="12"/>
    </row>
    <row r="195" spans="1:6" s="10" customFormat="1" ht="31.5">
      <c r="A195" s="63" t="s">
        <v>452</v>
      </c>
      <c r="B195" s="17"/>
      <c r="C195" s="81">
        <f>SUM(C193:C194)</f>
        <v>10000</v>
      </c>
      <c r="D195" s="81">
        <f>SUM(D193:D194)</f>
        <v>10000</v>
      </c>
      <c r="E195" s="81">
        <f>SUM(E193:E194)</f>
        <v>143</v>
      </c>
      <c r="F195" s="12"/>
    </row>
    <row r="196" spans="1:6" s="10" customFormat="1" ht="15.75" hidden="1">
      <c r="A196" s="86" t="s">
        <v>455</v>
      </c>
      <c r="B196" s="17">
        <v>2</v>
      </c>
      <c r="C196" s="81"/>
      <c r="D196" s="81"/>
      <c r="E196" s="81"/>
      <c r="F196" s="12"/>
    </row>
    <row r="197" spans="1:6" s="10" customFormat="1" ht="15.75" hidden="1">
      <c r="A197" s="86" t="s">
        <v>456</v>
      </c>
      <c r="B197" s="17">
        <v>2</v>
      </c>
      <c r="C197" s="81"/>
      <c r="D197" s="81"/>
      <c r="E197" s="81"/>
      <c r="F197" s="12"/>
    </row>
    <row r="198" spans="1:6" s="10" customFormat="1" ht="15.75" hidden="1">
      <c r="A198" s="63" t="s">
        <v>340</v>
      </c>
      <c r="B198" s="105"/>
      <c r="C198" s="81">
        <f>SUM(C196:C197)</f>
        <v>0</v>
      </c>
      <c r="D198" s="81">
        <f>SUM(D196:D197)</f>
        <v>0</v>
      </c>
      <c r="E198" s="81">
        <f>SUM(E196:E197)</f>
        <v>0</v>
      </c>
      <c r="F198" s="12"/>
    </row>
    <row r="199" spans="1:6" s="10" customFormat="1" ht="15.75">
      <c r="A199" s="86" t="s">
        <v>418</v>
      </c>
      <c r="B199" s="105">
        <v>2</v>
      </c>
      <c r="C199" s="81"/>
      <c r="D199" s="81">
        <v>105970</v>
      </c>
      <c r="E199" s="81">
        <v>105970</v>
      </c>
      <c r="F199" s="12"/>
    </row>
    <row r="200" spans="1:6" s="10" customFormat="1" ht="63" hidden="1">
      <c r="A200" s="86" t="s">
        <v>341</v>
      </c>
      <c r="B200" s="105"/>
      <c r="C200" s="81"/>
      <c r="D200" s="81"/>
      <c r="E200" s="81"/>
      <c r="F200" s="12"/>
    </row>
    <row r="201" spans="1:6" s="10" customFormat="1" ht="31.5" hidden="1">
      <c r="A201" s="86" t="s">
        <v>343</v>
      </c>
      <c r="B201" s="105">
        <v>2</v>
      </c>
      <c r="C201" s="81"/>
      <c r="D201" s="81"/>
      <c r="E201" s="81"/>
      <c r="F201" s="12"/>
    </row>
    <row r="202" spans="1:6" s="10" customFormat="1" ht="15.75" hidden="1">
      <c r="A202" s="86" t="s">
        <v>344</v>
      </c>
      <c r="B202" s="105">
        <v>2</v>
      </c>
      <c r="C202" s="81"/>
      <c r="D202" s="81"/>
      <c r="E202" s="81"/>
      <c r="F202" s="12"/>
    </row>
    <row r="203" spans="1:6" s="10" customFormat="1" ht="15.75" hidden="1">
      <c r="A203" s="108" t="s">
        <v>342</v>
      </c>
      <c r="B203" s="105"/>
      <c r="C203" s="81">
        <f>SUM(C201:C202)</f>
        <v>0</v>
      </c>
      <c r="D203" s="81">
        <f>SUM(D201:D202)</f>
        <v>0</v>
      </c>
      <c r="E203" s="81">
        <f>SUM(E201:E202)</f>
        <v>0</v>
      </c>
      <c r="F203" s="12"/>
    </row>
    <row r="204" spans="1:6" s="10" customFormat="1" ht="15.75" hidden="1">
      <c r="A204" s="86" t="s">
        <v>104</v>
      </c>
      <c r="B204" s="105"/>
      <c r="C204" s="81"/>
      <c r="D204" s="81"/>
      <c r="E204" s="81"/>
      <c r="F204" s="12"/>
    </row>
    <row r="205" spans="1:6" s="10" customFormat="1" ht="15.75">
      <c r="A205" s="86" t="s">
        <v>523</v>
      </c>
      <c r="B205" s="105">
        <v>2</v>
      </c>
      <c r="C205" s="81"/>
      <c r="D205" s="81">
        <v>5235</v>
      </c>
      <c r="E205" s="81">
        <v>5235</v>
      </c>
      <c r="F205" s="12"/>
    </row>
    <row r="206" spans="1:6" s="10" customFormat="1" ht="18" customHeight="1">
      <c r="A206" s="140" t="s">
        <v>345</v>
      </c>
      <c r="B206" s="105"/>
      <c r="C206" s="81">
        <f>SUM(C204:C205)</f>
        <v>0</v>
      </c>
      <c r="D206" s="81">
        <f>SUM(D204:D205)</f>
        <v>5235</v>
      </c>
      <c r="E206" s="81">
        <f>SUM(E204:E205)</f>
        <v>5235</v>
      </c>
      <c r="F206" s="12"/>
    </row>
    <row r="207" spans="1:6" s="10" customFormat="1" ht="15.75">
      <c r="A207" s="86" t="s">
        <v>542</v>
      </c>
      <c r="B207" s="105">
        <v>2</v>
      </c>
      <c r="C207" s="81"/>
      <c r="D207" s="81">
        <v>8</v>
      </c>
      <c r="E207" s="81">
        <v>8</v>
      </c>
      <c r="F207" s="12"/>
    </row>
    <row r="208" spans="1:6" s="10" customFormat="1" ht="15.75">
      <c r="A208" s="63" t="s">
        <v>419</v>
      </c>
      <c r="B208" s="105"/>
      <c r="C208" s="81">
        <f>SUM(C200)+C203+C206</f>
        <v>0</v>
      </c>
      <c r="D208" s="81">
        <f>SUM(D200)+D203+D206+D207</f>
        <v>5243</v>
      </c>
      <c r="E208" s="81">
        <f>SUM(E200)+E203+E206+E207</f>
        <v>5243</v>
      </c>
      <c r="F208" s="12"/>
    </row>
    <row r="209" spans="1:6" s="10" customFormat="1" ht="15.75">
      <c r="A209" s="43" t="s">
        <v>323</v>
      </c>
      <c r="B209" s="101"/>
      <c r="C209" s="83">
        <f>SUM(C210:C210:C212)</f>
        <v>144910</v>
      </c>
      <c r="D209" s="83">
        <f>SUM(D210:D210:D212)</f>
        <v>355586</v>
      </c>
      <c r="E209" s="83">
        <f>SUM(E210:E210:E212)</f>
        <v>345729</v>
      </c>
      <c r="F209" s="12"/>
    </row>
    <row r="210" spans="1:6" s="10" customFormat="1" ht="15.75">
      <c r="A210" s="86" t="s">
        <v>376</v>
      </c>
      <c r="B210" s="99">
        <v>1</v>
      </c>
      <c r="C210" s="81">
        <f>SUMIF($B$155:$B$209,"1",C$155:C$209)</f>
        <v>0</v>
      </c>
      <c r="D210" s="81">
        <f>SUMIF($B$155:$B$209,"1",D$155:D$209)</f>
        <v>0</v>
      </c>
      <c r="E210" s="81">
        <f>SUMIF($B$155:$B$209,"1",E$155:E$209)</f>
        <v>0</v>
      </c>
      <c r="F210" s="12"/>
    </row>
    <row r="211" spans="1:6" s="10" customFormat="1" ht="15.75">
      <c r="A211" s="86" t="s">
        <v>218</v>
      </c>
      <c r="B211" s="99">
        <v>2</v>
      </c>
      <c r="C211" s="81">
        <f>SUMIF($B$155:$B$209,"2",C$155:C$209)</f>
        <v>144910</v>
      </c>
      <c r="D211" s="81">
        <f>SUMIF($B$155:$B$209,"2",D$155:D$209)</f>
        <v>355586</v>
      </c>
      <c r="E211" s="81">
        <f>SUMIF($B$155:$B$209,"2",E$155:E$209)</f>
        <v>345729</v>
      </c>
      <c r="F211" s="12"/>
    </row>
    <row r="212" spans="1:6" s="10" customFormat="1" ht="15.75">
      <c r="A212" s="86" t="s">
        <v>110</v>
      </c>
      <c r="B212" s="99">
        <v>3</v>
      </c>
      <c r="C212" s="81">
        <f>SUMIF($B$155:$B$209,"3",C$155:C$209)</f>
        <v>0</v>
      </c>
      <c r="D212" s="81">
        <f>SUMIF($B$155:$B$209,"3",D$155:D$209)</f>
        <v>0</v>
      </c>
      <c r="E212" s="81">
        <f>SUMIF($B$155:$B$209,"3",E$155:E$209)</f>
        <v>0</v>
      </c>
      <c r="F212" s="12"/>
    </row>
    <row r="213" spans="1:6" s="10" customFormat="1" ht="15.75">
      <c r="A213" s="67" t="s">
        <v>346</v>
      </c>
      <c r="B213" s="17"/>
      <c r="C213" s="83"/>
      <c r="D213" s="83"/>
      <c r="E213" s="83"/>
      <c r="F213" s="12"/>
    </row>
    <row r="214" spans="1:6" s="10" customFormat="1" ht="15.75" hidden="1">
      <c r="A214" s="86" t="s">
        <v>103</v>
      </c>
      <c r="B214" s="105"/>
      <c r="C214" s="81"/>
      <c r="D214" s="81"/>
      <c r="E214" s="81"/>
      <c r="F214" s="12"/>
    </row>
    <row r="215" spans="1:6" s="10" customFormat="1" ht="15.75" hidden="1">
      <c r="A215" s="109" t="s">
        <v>347</v>
      </c>
      <c r="B215" s="105"/>
      <c r="C215" s="81">
        <f>SUM(C214)</f>
        <v>0</v>
      </c>
      <c r="D215" s="81">
        <f>SUM(D214)</f>
        <v>0</v>
      </c>
      <c r="E215" s="81">
        <f>SUM(E214)</f>
        <v>0</v>
      </c>
      <c r="F215" s="12"/>
    </row>
    <row r="216" spans="1:6" s="10" customFormat="1" ht="15.75" hidden="1">
      <c r="A216" s="86" t="s">
        <v>348</v>
      </c>
      <c r="B216" s="105">
        <v>2</v>
      </c>
      <c r="C216" s="81"/>
      <c r="D216" s="81"/>
      <c r="E216" s="81"/>
      <c r="F216" s="12"/>
    </row>
    <row r="217" spans="1:6" s="10" customFormat="1" ht="15.75">
      <c r="A217" s="86" t="s">
        <v>546</v>
      </c>
      <c r="B217" s="105">
        <v>2</v>
      </c>
      <c r="C217" s="81"/>
      <c r="D217" s="81">
        <v>61280</v>
      </c>
      <c r="E217" s="81">
        <v>61280</v>
      </c>
      <c r="F217" s="12"/>
    </row>
    <row r="218" spans="1:6" s="10" customFormat="1" ht="15.75" hidden="1">
      <c r="A218" s="86" t="s">
        <v>104</v>
      </c>
      <c r="B218" s="105">
        <v>2</v>
      </c>
      <c r="C218" s="81"/>
      <c r="D218" s="81"/>
      <c r="E218" s="81"/>
      <c r="F218" s="12"/>
    </row>
    <row r="219" spans="1:6" s="10" customFormat="1" ht="47.25">
      <c r="A219" s="108" t="s">
        <v>350</v>
      </c>
      <c r="B219" s="105"/>
      <c r="C219" s="81">
        <f>SUM(C217:C218)</f>
        <v>0</v>
      </c>
      <c r="D219" s="81">
        <f>SUM(D217:D218)</f>
        <v>61280</v>
      </c>
      <c r="E219" s="81">
        <f>SUM(E217:E218)</f>
        <v>61280</v>
      </c>
      <c r="F219" s="12"/>
    </row>
    <row r="220" spans="1:6" s="10" customFormat="1" ht="15.75">
      <c r="A220" s="63" t="s">
        <v>349</v>
      </c>
      <c r="B220" s="105"/>
      <c r="C220" s="81">
        <f>C216+C219</f>
        <v>0</v>
      </c>
      <c r="D220" s="81">
        <f>D216+D219</f>
        <v>61280</v>
      </c>
      <c r="E220" s="81">
        <f>E216+E219</f>
        <v>61280</v>
      </c>
      <c r="F220" s="12"/>
    </row>
    <row r="221" spans="1:6" s="10" customFormat="1" ht="15.75" hidden="1">
      <c r="A221" s="86" t="s">
        <v>103</v>
      </c>
      <c r="B221" s="105">
        <v>2</v>
      </c>
      <c r="C221" s="81"/>
      <c r="D221" s="81"/>
      <c r="E221" s="81"/>
      <c r="F221" s="12"/>
    </row>
    <row r="222" spans="1:6" s="10" customFormat="1" ht="15.75" hidden="1">
      <c r="A222" s="86" t="s">
        <v>103</v>
      </c>
      <c r="B222" s="105">
        <v>2</v>
      </c>
      <c r="C222" s="81"/>
      <c r="D222" s="81"/>
      <c r="E222" s="81"/>
      <c r="F222" s="12"/>
    </row>
    <row r="223" spans="1:6" s="10" customFormat="1" ht="15.75" hidden="1">
      <c r="A223" s="86" t="s">
        <v>493</v>
      </c>
      <c r="B223" s="105">
        <v>2</v>
      </c>
      <c r="C223" s="81"/>
      <c r="D223" s="81"/>
      <c r="E223" s="81"/>
      <c r="F223" s="12"/>
    </row>
    <row r="224" spans="1:6" s="10" customFormat="1" ht="15.75" hidden="1">
      <c r="A224" s="109" t="s">
        <v>351</v>
      </c>
      <c r="B224" s="105"/>
      <c r="C224" s="81">
        <f>SUM(C221:C223)</f>
        <v>0</v>
      </c>
      <c r="D224" s="81">
        <f>SUM(D221:D223)</f>
        <v>0</v>
      </c>
      <c r="E224" s="81">
        <f>SUM(E221:E223)</f>
        <v>0</v>
      </c>
      <c r="F224" s="12"/>
    </row>
    <row r="225" spans="1:6" s="10" customFormat="1" ht="15.75" hidden="1">
      <c r="A225" s="86" t="s">
        <v>352</v>
      </c>
      <c r="B225" s="105">
        <v>2</v>
      </c>
      <c r="C225" s="81"/>
      <c r="D225" s="81"/>
      <c r="E225" s="81"/>
      <c r="F225" s="12"/>
    </row>
    <row r="226" spans="1:6" s="10" customFormat="1" ht="15.75" hidden="1">
      <c r="A226" s="86" t="s">
        <v>353</v>
      </c>
      <c r="B226" s="105">
        <v>2</v>
      </c>
      <c r="C226" s="81"/>
      <c r="D226" s="81"/>
      <c r="E226" s="81"/>
      <c r="F226" s="12"/>
    </row>
    <row r="227" spans="1:6" s="10" customFormat="1" ht="15.75" hidden="1">
      <c r="A227" s="63" t="s">
        <v>354</v>
      </c>
      <c r="B227" s="105"/>
      <c r="C227" s="81">
        <f>SUM(C225:C226)</f>
        <v>0</v>
      </c>
      <c r="D227" s="81">
        <f>SUM(D225:D226)</f>
        <v>0</v>
      </c>
      <c r="E227" s="81">
        <f>SUM(E225:E226)</f>
        <v>0</v>
      </c>
      <c r="F227" s="12"/>
    </row>
    <row r="228" spans="1:6" s="10" customFormat="1" ht="15.75" hidden="1">
      <c r="A228" s="63" t="s">
        <v>355</v>
      </c>
      <c r="B228" s="105">
        <v>2</v>
      </c>
      <c r="C228" s="81"/>
      <c r="D228" s="81"/>
      <c r="E228" s="81"/>
      <c r="F228" s="12"/>
    </row>
    <row r="229" spans="1:6" s="10" customFormat="1" ht="15.75">
      <c r="A229" s="43" t="s">
        <v>346</v>
      </c>
      <c r="B229" s="101"/>
      <c r="C229" s="83">
        <f>SUM(C230:C230:C232)</f>
        <v>0</v>
      </c>
      <c r="D229" s="83">
        <f>SUM(D230:D230:D232)</f>
        <v>61280</v>
      </c>
      <c r="E229" s="83">
        <f>SUM(E230:E230:E232)</f>
        <v>61280</v>
      </c>
      <c r="F229" s="12"/>
    </row>
    <row r="230" spans="1:6" s="10" customFormat="1" ht="15.75">
      <c r="A230" s="86" t="s">
        <v>376</v>
      </c>
      <c r="B230" s="99">
        <v>1</v>
      </c>
      <c r="C230" s="81">
        <f>SUMIF($B$213:$B$229,"1",C$213:C$229)</f>
        <v>0</v>
      </c>
      <c r="D230" s="81">
        <f>SUMIF($B$213:$B$229,"1",D$213:D$229)</f>
        <v>0</v>
      </c>
      <c r="E230" s="81">
        <f>SUMIF($B$213:$B$229,"1",E$213:E$229)</f>
        <v>0</v>
      </c>
      <c r="F230" s="12"/>
    </row>
    <row r="231" spans="1:6" s="10" customFormat="1" ht="15.75">
      <c r="A231" s="86" t="s">
        <v>218</v>
      </c>
      <c r="B231" s="99">
        <v>2</v>
      </c>
      <c r="C231" s="81">
        <f>SUMIF($B$213:$B$229,"2",C$213:C$229)</f>
        <v>0</v>
      </c>
      <c r="D231" s="81">
        <f>SUMIF($B$213:$B$229,"2",D$213:D$229)</f>
        <v>61280</v>
      </c>
      <c r="E231" s="81">
        <f>SUMIF($B$213:$B$229,"2",E$213:E$229)</f>
        <v>61280</v>
      </c>
      <c r="F231" s="12"/>
    </row>
    <row r="232" spans="1:6" s="10" customFormat="1" ht="15.75">
      <c r="A232" s="86" t="s">
        <v>110</v>
      </c>
      <c r="B232" s="99">
        <v>3</v>
      </c>
      <c r="C232" s="81">
        <f>SUMIF($B$213:$B$229,"3",C$213:C$229)</f>
        <v>0</v>
      </c>
      <c r="D232" s="81">
        <f>SUMIF($B$213:$B$229,"3",D$213:D$229)</f>
        <v>0</v>
      </c>
      <c r="E232" s="81">
        <f>SUMIF($B$213:$B$229,"3",E$213:E$229)</f>
        <v>0</v>
      </c>
      <c r="F232" s="12"/>
    </row>
    <row r="233" spans="1:6" s="10" customFormat="1" ht="15.75">
      <c r="A233" s="67" t="s">
        <v>359</v>
      </c>
      <c r="B233" s="17"/>
      <c r="C233" s="83"/>
      <c r="D233" s="83"/>
      <c r="E233" s="83"/>
      <c r="F233" s="12"/>
    </row>
    <row r="234" spans="1:6" s="10" customFormat="1" ht="15.75" hidden="1">
      <c r="A234" s="86"/>
      <c r="B234" s="17"/>
      <c r="C234" s="83"/>
      <c r="D234" s="83"/>
      <c r="E234" s="83"/>
      <c r="F234" s="12"/>
    </row>
    <row r="235" spans="1:6" s="10" customFormat="1" ht="31.5" hidden="1">
      <c r="A235" s="63" t="s">
        <v>358</v>
      </c>
      <c r="B235" s="17"/>
      <c r="C235" s="81"/>
      <c r="D235" s="81"/>
      <c r="E235" s="81"/>
      <c r="F235" s="12"/>
    </row>
    <row r="236" spans="1:6" s="10" customFormat="1" ht="15.75" hidden="1">
      <c r="A236" s="86"/>
      <c r="B236" s="17"/>
      <c r="C236" s="81"/>
      <c r="D236" s="81"/>
      <c r="E236" s="81"/>
      <c r="F236" s="12"/>
    </row>
    <row r="237" spans="1:6" s="10" customFormat="1" ht="15.75">
      <c r="A237" s="86" t="s">
        <v>467</v>
      </c>
      <c r="B237" s="17">
        <v>2</v>
      </c>
      <c r="C237" s="81">
        <v>100000</v>
      </c>
      <c r="D237" s="81">
        <v>100000</v>
      </c>
      <c r="E237" s="81">
        <v>60000</v>
      </c>
      <c r="F237" s="12"/>
    </row>
    <row r="238" spans="1:6" s="10" customFormat="1" ht="47.25">
      <c r="A238" s="63" t="s">
        <v>420</v>
      </c>
      <c r="B238" s="17"/>
      <c r="C238" s="81">
        <f>SUM(C236:C237)</f>
        <v>100000</v>
      </c>
      <c r="D238" s="81">
        <f>SUM(D236:D237)</f>
        <v>100000</v>
      </c>
      <c r="E238" s="81">
        <f>SUM(E236:E237)</f>
        <v>60000</v>
      </c>
      <c r="F238" s="12"/>
    </row>
    <row r="239" spans="1:6" s="10" customFormat="1" ht="15.75" hidden="1">
      <c r="A239" s="63"/>
      <c r="B239" s="17"/>
      <c r="C239" s="81"/>
      <c r="D239" s="81"/>
      <c r="E239" s="81"/>
      <c r="F239" s="12"/>
    </row>
    <row r="240" spans="1:6" s="10" customFormat="1" ht="15.75" hidden="1">
      <c r="A240" s="63"/>
      <c r="B240" s="17"/>
      <c r="C240" s="81"/>
      <c r="D240" s="81"/>
      <c r="E240" s="81"/>
      <c r="F240" s="12"/>
    </row>
    <row r="241" spans="1:6" s="10" customFormat="1" ht="15.75" hidden="1">
      <c r="A241" s="63"/>
      <c r="B241" s="17"/>
      <c r="C241" s="81"/>
      <c r="D241" s="81"/>
      <c r="E241" s="81"/>
      <c r="F241" s="12"/>
    </row>
    <row r="242" spans="1:6" s="10" customFormat="1" ht="15.75" hidden="1">
      <c r="A242" s="63" t="s">
        <v>421</v>
      </c>
      <c r="B242" s="17"/>
      <c r="C242" s="81"/>
      <c r="D242" s="81"/>
      <c r="E242" s="81"/>
      <c r="F242" s="12"/>
    </row>
    <row r="243" spans="1:6" s="10" customFormat="1" ht="15.75">
      <c r="A243" s="43" t="s">
        <v>359</v>
      </c>
      <c r="B243" s="101"/>
      <c r="C243" s="83">
        <f>SUM(C244:C244:C246)</f>
        <v>100000</v>
      </c>
      <c r="D243" s="83">
        <f>SUM(D244:D244:D246)</f>
        <v>100000</v>
      </c>
      <c r="E243" s="83">
        <f>SUM(E244:E244:E246)</f>
        <v>60000</v>
      </c>
      <c r="F243" s="12"/>
    </row>
    <row r="244" spans="1:6" s="10" customFormat="1" ht="15.75">
      <c r="A244" s="86" t="s">
        <v>376</v>
      </c>
      <c r="B244" s="99">
        <v>1</v>
      </c>
      <c r="C244" s="81">
        <f>SUMIF($B$233:$B$243,"1",C$233:C$243)</f>
        <v>0</v>
      </c>
      <c r="D244" s="81">
        <f>SUMIF($B$233:$B$243,"1",D$233:D$243)</f>
        <v>0</v>
      </c>
      <c r="E244" s="81">
        <f>SUMIF($B$233:$B$243,"1",E$233:E$243)</f>
        <v>0</v>
      </c>
      <c r="F244" s="12"/>
    </row>
    <row r="245" spans="1:6" s="10" customFormat="1" ht="15.75">
      <c r="A245" s="86" t="s">
        <v>218</v>
      </c>
      <c r="B245" s="99">
        <v>2</v>
      </c>
      <c r="C245" s="81">
        <f>SUMIF($B$233:$B$243,"2",C$233:C$243)</f>
        <v>100000</v>
      </c>
      <c r="D245" s="81">
        <f>SUMIF($B$233:$B$243,"2",D$233:D$243)</f>
        <v>100000</v>
      </c>
      <c r="E245" s="81">
        <f>SUMIF($B$233:$B$243,"2",E$233:E$243)</f>
        <v>60000</v>
      </c>
      <c r="F245" s="12"/>
    </row>
    <row r="246" spans="1:6" s="10" customFormat="1" ht="15.75">
      <c r="A246" s="86" t="s">
        <v>110</v>
      </c>
      <c r="B246" s="99">
        <v>3</v>
      </c>
      <c r="C246" s="81">
        <f>SUMIF($B$233:$B$243,"3",C$233:C$243)</f>
        <v>0</v>
      </c>
      <c r="D246" s="81">
        <f>SUMIF($B$233:$B$243,"3",D$233:D$243)</f>
        <v>0</v>
      </c>
      <c r="E246" s="81">
        <f>SUMIF($B$233:$B$243,"3",E$233:E$243)</f>
        <v>0</v>
      </c>
      <c r="F246" s="12"/>
    </row>
    <row r="247" spans="1:6" s="10" customFormat="1" ht="15.75">
      <c r="A247" s="67" t="s">
        <v>360</v>
      </c>
      <c r="B247" s="17"/>
      <c r="C247" s="83"/>
      <c r="D247" s="83"/>
      <c r="E247" s="83"/>
      <c r="F247" s="12"/>
    </row>
    <row r="248" spans="1:6" s="10" customFormat="1" ht="15.75" hidden="1">
      <c r="A248" s="63"/>
      <c r="B248" s="17"/>
      <c r="C248" s="81"/>
      <c r="D248" s="81"/>
      <c r="E248" s="81"/>
      <c r="F248" s="12"/>
    </row>
    <row r="249" spans="1:6" s="10" customFormat="1" ht="31.5" hidden="1">
      <c r="A249" s="63" t="s">
        <v>361</v>
      </c>
      <c r="B249" s="17"/>
      <c r="C249" s="81"/>
      <c r="D249" s="81"/>
      <c r="E249" s="81"/>
      <c r="F249" s="12"/>
    </row>
    <row r="250" spans="1:6" s="10" customFormat="1" ht="31.5">
      <c r="A250" s="86" t="s">
        <v>483</v>
      </c>
      <c r="B250" s="17">
        <v>2</v>
      </c>
      <c r="C250" s="81">
        <v>60000</v>
      </c>
      <c r="D250" s="81">
        <v>60000</v>
      </c>
      <c r="E250" s="81"/>
      <c r="F250" s="12"/>
    </row>
    <row r="251" spans="1:6" s="10" customFormat="1" ht="47.25">
      <c r="A251" s="63" t="s">
        <v>422</v>
      </c>
      <c r="B251" s="17"/>
      <c r="C251" s="81">
        <f>SUM(C250)</f>
        <v>60000</v>
      </c>
      <c r="D251" s="81">
        <f>SUM(D250)</f>
        <v>60000</v>
      </c>
      <c r="E251" s="81">
        <f>SUM(E250)</f>
        <v>0</v>
      </c>
      <c r="F251" s="12"/>
    </row>
    <row r="252" spans="1:6" s="10" customFormat="1" ht="15.75" hidden="1">
      <c r="A252" s="63"/>
      <c r="B252" s="17"/>
      <c r="C252" s="81"/>
      <c r="D252" s="81"/>
      <c r="E252" s="81"/>
      <c r="F252" s="12"/>
    </row>
    <row r="253" spans="1:6" s="10" customFormat="1" ht="15.75" hidden="1">
      <c r="A253" s="63"/>
      <c r="B253" s="17"/>
      <c r="C253" s="81"/>
      <c r="D253" s="81"/>
      <c r="E253" s="81"/>
      <c r="F253" s="12"/>
    </row>
    <row r="254" spans="1:6" s="10" customFormat="1" ht="15.75" hidden="1">
      <c r="A254" s="63"/>
      <c r="B254" s="17"/>
      <c r="C254" s="81"/>
      <c r="D254" s="81"/>
      <c r="E254" s="81"/>
      <c r="F254" s="12"/>
    </row>
    <row r="255" spans="1:6" s="10" customFormat="1" ht="15.75" hidden="1">
      <c r="A255" s="63" t="s">
        <v>423</v>
      </c>
      <c r="B255" s="17"/>
      <c r="C255" s="81"/>
      <c r="D255" s="81"/>
      <c r="E255" s="81"/>
      <c r="F255" s="12"/>
    </row>
    <row r="256" spans="1:6" s="10" customFormat="1" ht="31.5">
      <c r="A256" s="43" t="s">
        <v>360</v>
      </c>
      <c r="B256" s="101"/>
      <c r="C256" s="83">
        <f>SUM(C257:C257:C259)</f>
        <v>60000</v>
      </c>
      <c r="D256" s="83">
        <f>SUM(D257:D257:D259)</f>
        <v>60000</v>
      </c>
      <c r="E256" s="83">
        <f>SUM(E257:E257:E259)</f>
        <v>0</v>
      </c>
      <c r="F256" s="12"/>
    </row>
    <row r="257" spans="1:6" s="10" customFormat="1" ht="15.75">
      <c r="A257" s="86" t="s">
        <v>376</v>
      </c>
      <c r="B257" s="99">
        <v>1</v>
      </c>
      <c r="C257" s="81">
        <f>SUMIF($B$247:$B$256,"1",C$247:C$256)</f>
        <v>0</v>
      </c>
      <c r="D257" s="81">
        <f>SUMIF($B$247:$B$256,"1",D$247:D$256)</f>
        <v>0</v>
      </c>
      <c r="E257" s="81">
        <f>SUMIF($B$247:$B$256,"1",E$247:E$256)</f>
        <v>0</v>
      </c>
      <c r="F257" s="12"/>
    </row>
    <row r="258" spans="1:6" s="10" customFormat="1" ht="15.75">
      <c r="A258" s="86" t="s">
        <v>218</v>
      </c>
      <c r="B258" s="99">
        <v>2</v>
      </c>
      <c r="C258" s="81">
        <f>SUMIF($B$247:$B$256,"2",C$247:C$256)</f>
        <v>60000</v>
      </c>
      <c r="D258" s="81">
        <f>SUMIF($B$247:$B$256,"2",D$247:D$256)</f>
        <v>60000</v>
      </c>
      <c r="E258" s="81">
        <f>SUMIF($B$247:$B$256,"2",E$247:E$256)</f>
        <v>0</v>
      </c>
      <c r="F258" s="12"/>
    </row>
    <row r="259" spans="1:6" s="10" customFormat="1" ht="15.75">
      <c r="A259" s="86" t="s">
        <v>110</v>
      </c>
      <c r="B259" s="99">
        <v>3</v>
      </c>
      <c r="C259" s="81">
        <f>SUMIF($B$247:$B$256,"3",C$247:C$256)</f>
        <v>0</v>
      </c>
      <c r="D259" s="81">
        <f>SUMIF($B$247:$B$256,"3",D$247:D$256)</f>
        <v>0</v>
      </c>
      <c r="E259" s="81">
        <f>SUMIF($B$247:$B$256,"3",E$247:E$256)</f>
        <v>0</v>
      </c>
      <c r="F259" s="12"/>
    </row>
    <row r="260" spans="1:6" s="10" customFormat="1" ht="49.5">
      <c r="A260" s="68" t="s">
        <v>431</v>
      </c>
      <c r="B260" s="102"/>
      <c r="C260" s="82"/>
      <c r="D260" s="82"/>
      <c r="E260" s="82"/>
      <c r="F260" s="12"/>
    </row>
    <row r="261" spans="1:6" s="10" customFormat="1" ht="16.5">
      <c r="A261" s="67" t="s">
        <v>148</v>
      </c>
      <c r="B261" s="102"/>
      <c r="C261" s="82"/>
      <c r="D261" s="82"/>
      <c r="E261" s="82"/>
      <c r="F261" s="12"/>
    </row>
    <row r="262" spans="1:6" s="10" customFormat="1" ht="15.75" customHeight="1">
      <c r="A262" s="63" t="s">
        <v>204</v>
      </c>
      <c r="B262" s="102">
        <v>2</v>
      </c>
      <c r="C262" s="84">
        <v>4424034</v>
      </c>
      <c r="D262" s="84">
        <v>4457590</v>
      </c>
      <c r="E262" s="84">
        <v>4457590</v>
      </c>
      <c r="F262" s="12"/>
    </row>
    <row r="263" spans="1:6" s="10" customFormat="1" ht="15.75" customHeight="1">
      <c r="A263" s="63" t="s">
        <v>204</v>
      </c>
      <c r="B263" s="102">
        <v>3</v>
      </c>
      <c r="C263" s="84">
        <v>434570</v>
      </c>
      <c r="D263" s="84">
        <v>434570</v>
      </c>
      <c r="E263" s="84">
        <v>434570</v>
      </c>
      <c r="F263" s="12"/>
    </row>
    <row r="264" spans="1:6" s="10" customFormat="1" ht="15.75" hidden="1">
      <c r="A264" s="63" t="s">
        <v>426</v>
      </c>
      <c r="B264" s="101">
        <v>2</v>
      </c>
      <c r="C264" s="84"/>
      <c r="D264" s="84"/>
      <c r="E264" s="84"/>
      <c r="F264" s="12"/>
    </row>
    <row r="265" spans="1:6" s="10" customFormat="1" ht="31.5">
      <c r="A265" s="43" t="s">
        <v>148</v>
      </c>
      <c r="B265" s="101"/>
      <c r="C265" s="83">
        <f>SUM(C266:C268)</f>
        <v>4858604</v>
      </c>
      <c r="D265" s="83">
        <f>SUM(D266:D268)</f>
        <v>4892160</v>
      </c>
      <c r="E265" s="83">
        <f>SUM(E266:E268)</f>
        <v>4892160</v>
      </c>
      <c r="F265" s="12"/>
    </row>
    <row r="266" spans="1:6" s="10" customFormat="1" ht="15.75">
      <c r="A266" s="86" t="s">
        <v>376</v>
      </c>
      <c r="B266" s="99">
        <v>1</v>
      </c>
      <c r="C266" s="81">
        <f>SUMIF($B$261:$B$265,"1",C$261:C$265)</f>
        <v>0</v>
      </c>
      <c r="D266" s="81">
        <f>SUMIF($B$261:$B$265,"1",D$261:D$265)</f>
        <v>0</v>
      </c>
      <c r="E266" s="81">
        <f>SUMIF($B$261:$B$265,"1",E$261:E$265)</f>
        <v>0</v>
      </c>
      <c r="F266" s="12"/>
    </row>
    <row r="267" spans="1:6" s="10" customFormat="1" ht="15.75">
      <c r="A267" s="86" t="s">
        <v>218</v>
      </c>
      <c r="B267" s="99">
        <v>2</v>
      </c>
      <c r="C267" s="81">
        <f>SUMIF($B$261:$B$265,"2",C$261:C$265)</f>
        <v>4424034</v>
      </c>
      <c r="D267" s="81">
        <f>SUMIF($B$261:$B$265,"2",D$261:D$265)</f>
        <v>4457590</v>
      </c>
      <c r="E267" s="81">
        <f>SUMIF($B$261:$B$265,"2",E$261:E$265)</f>
        <v>4457590</v>
      </c>
      <c r="F267" s="12"/>
    </row>
    <row r="268" spans="1:6" s="10" customFormat="1" ht="15.75">
      <c r="A268" s="86" t="s">
        <v>110</v>
      </c>
      <c r="B268" s="99">
        <v>3</v>
      </c>
      <c r="C268" s="81">
        <f>SUMIF($B$261:$B$265,"3",C$261:C$265)</f>
        <v>434570</v>
      </c>
      <c r="D268" s="81">
        <f>SUMIF($B$261:$B$265,"3",D$261:D$265)</f>
        <v>434570</v>
      </c>
      <c r="E268" s="81">
        <f>SUMIF($B$261:$B$265,"3",E$261:E$265)</f>
        <v>434570</v>
      </c>
      <c r="F268" s="12"/>
    </row>
    <row r="269" spans="1:6" s="10" customFormat="1" ht="15.75" hidden="1">
      <c r="A269" s="67" t="s">
        <v>149</v>
      </c>
      <c r="B269" s="99"/>
      <c r="C269" s="81"/>
      <c r="D269" s="81"/>
      <c r="E269" s="81"/>
      <c r="F269" s="12"/>
    </row>
    <row r="270" spans="1:6" s="10" customFormat="1" ht="31.5" hidden="1">
      <c r="A270" s="63" t="s">
        <v>204</v>
      </c>
      <c r="B270" s="102">
        <v>2</v>
      </c>
      <c r="C270" s="81"/>
      <c r="D270" s="81"/>
      <c r="E270" s="81"/>
      <c r="F270" s="12"/>
    </row>
    <row r="271" spans="1:6" s="10" customFormat="1" ht="15.75" hidden="1">
      <c r="A271" s="63" t="s">
        <v>426</v>
      </c>
      <c r="B271" s="101">
        <v>2</v>
      </c>
      <c r="C271" s="84"/>
      <c r="D271" s="84"/>
      <c r="E271" s="84"/>
      <c r="F271" s="12"/>
    </row>
    <row r="272" spans="1:6" s="10" customFormat="1" ht="15.75" hidden="1">
      <c r="A272" s="43" t="s">
        <v>149</v>
      </c>
      <c r="B272" s="101"/>
      <c r="C272" s="83">
        <f>SUM(C273:C275)</f>
        <v>0</v>
      </c>
      <c r="D272" s="83">
        <f>SUM(D273:D275)</f>
        <v>0</v>
      </c>
      <c r="E272" s="83">
        <f>SUM(E273:E275)</f>
        <v>0</v>
      </c>
      <c r="F272" s="12"/>
    </row>
    <row r="273" spans="1:6" s="10" customFormat="1" ht="15.75" hidden="1">
      <c r="A273" s="86" t="s">
        <v>376</v>
      </c>
      <c r="B273" s="99">
        <v>1</v>
      </c>
      <c r="C273" s="81">
        <f>SUMIF($B$269:$B$272,"1",C$269:C$272)</f>
        <v>0</v>
      </c>
      <c r="D273" s="81">
        <f>SUMIF($B$269:$B$272,"1",D$269:D$272)</f>
        <v>0</v>
      </c>
      <c r="E273" s="81">
        <f>SUMIF($B$269:$B$272,"1",E$269:E$272)</f>
        <v>0</v>
      </c>
      <c r="F273" s="12"/>
    </row>
    <row r="274" spans="1:6" s="10" customFormat="1" ht="15.75" hidden="1">
      <c r="A274" s="86" t="s">
        <v>218</v>
      </c>
      <c r="B274" s="99">
        <v>2</v>
      </c>
      <c r="C274" s="81">
        <f>SUMIF($B$269:$B$272,"2",C$269:C$272)</f>
        <v>0</v>
      </c>
      <c r="D274" s="81">
        <f>SUMIF($B$269:$B$272,"2",D$269:D$272)</f>
        <v>0</v>
      </c>
      <c r="E274" s="81">
        <f>SUMIF($B$269:$B$272,"2",E$269:E$272)</f>
        <v>0</v>
      </c>
      <c r="F274" s="12"/>
    </row>
    <row r="275" spans="1:6" s="10" customFormat="1" ht="15.75" hidden="1">
      <c r="A275" s="86" t="s">
        <v>110</v>
      </c>
      <c r="B275" s="99">
        <v>3</v>
      </c>
      <c r="C275" s="81">
        <f>SUMIF($B$269:$B$272,"3",C$269:C$272)</f>
        <v>0</v>
      </c>
      <c r="D275" s="81">
        <f>SUMIF($B$269:$B$272,"3",D$269:D$272)</f>
        <v>0</v>
      </c>
      <c r="E275" s="81">
        <f>SUMIF($B$269:$B$272,"3",E$269:E$272)</f>
        <v>0</v>
      </c>
      <c r="F275" s="12"/>
    </row>
    <row r="276" spans="1:6" s="10" customFormat="1" ht="49.5">
      <c r="A276" s="68" t="s">
        <v>81</v>
      </c>
      <c r="B276" s="102"/>
      <c r="C276" s="82">
        <f>C277+C290</f>
        <v>0</v>
      </c>
      <c r="D276" s="82">
        <f>D277+D290</f>
        <v>0</v>
      </c>
      <c r="E276" s="82">
        <f>E277+E290</f>
        <v>0</v>
      </c>
      <c r="F276" s="12"/>
    </row>
    <row r="277" spans="1:6" s="10" customFormat="1" ht="15.75">
      <c r="A277" s="67" t="s">
        <v>146</v>
      </c>
      <c r="B277" s="101"/>
      <c r="C277" s="84"/>
      <c r="D277" s="84"/>
      <c r="E277" s="84"/>
      <c r="F277" s="12"/>
    </row>
    <row r="278" spans="1:6" s="10" customFormat="1" ht="15.75">
      <c r="A278" s="63" t="s">
        <v>203</v>
      </c>
      <c r="B278" s="101"/>
      <c r="C278" s="84"/>
      <c r="D278" s="84"/>
      <c r="E278" s="84"/>
      <c r="F278" s="12"/>
    </row>
    <row r="279" spans="1:6" s="10" customFormat="1" ht="31.5" hidden="1">
      <c r="A279" s="86" t="s">
        <v>424</v>
      </c>
      <c r="B279" s="101"/>
      <c r="C279" s="84"/>
      <c r="D279" s="84"/>
      <c r="E279" s="84"/>
      <c r="F279" s="12"/>
    </row>
    <row r="280" spans="1:6" s="10" customFormat="1" ht="31.5" hidden="1">
      <c r="A280" s="86" t="s">
        <v>215</v>
      </c>
      <c r="B280" s="101"/>
      <c r="C280" s="84"/>
      <c r="D280" s="84"/>
      <c r="E280" s="84"/>
      <c r="F280" s="12"/>
    </row>
    <row r="281" spans="1:6" s="10" customFormat="1" ht="31.5" hidden="1">
      <c r="A281" s="86" t="s">
        <v>425</v>
      </c>
      <c r="B281" s="101"/>
      <c r="C281" s="84"/>
      <c r="D281" s="84"/>
      <c r="E281" s="84"/>
      <c r="F281" s="12"/>
    </row>
    <row r="282" spans="1:6" s="10" customFormat="1" ht="31.5">
      <c r="A282" s="86" t="s">
        <v>214</v>
      </c>
      <c r="B282" s="101">
        <v>2</v>
      </c>
      <c r="C282" s="84"/>
      <c r="D282" s="84">
        <v>547076</v>
      </c>
      <c r="E282" s="84">
        <v>547076</v>
      </c>
      <c r="F282" s="12"/>
    </row>
    <row r="283" spans="1:6" s="10" customFormat="1" ht="15.75" hidden="1">
      <c r="A283" s="86" t="s">
        <v>213</v>
      </c>
      <c r="B283" s="101"/>
      <c r="C283" s="84"/>
      <c r="D283" s="84"/>
      <c r="E283" s="84"/>
      <c r="F283" s="12"/>
    </row>
    <row r="284" spans="1:6" s="10" customFormat="1" ht="15.75" hidden="1">
      <c r="A284" s="63" t="s">
        <v>205</v>
      </c>
      <c r="B284" s="101"/>
      <c r="C284" s="84"/>
      <c r="D284" s="84"/>
      <c r="E284" s="84"/>
      <c r="F284" s="12"/>
    </row>
    <row r="285" spans="1:6" s="10" customFormat="1" ht="31.5" hidden="1">
      <c r="A285" s="63" t="s">
        <v>206</v>
      </c>
      <c r="B285" s="101"/>
      <c r="C285" s="84"/>
      <c r="D285" s="84"/>
      <c r="E285" s="84"/>
      <c r="F285" s="12"/>
    </row>
    <row r="286" spans="1:6" s="10" customFormat="1" ht="31.5">
      <c r="A286" s="43" t="s">
        <v>146</v>
      </c>
      <c r="B286" s="101"/>
      <c r="C286" s="83">
        <f>SUM(C287:C289)</f>
        <v>0</v>
      </c>
      <c r="D286" s="83">
        <f>SUM(D287:D289)</f>
        <v>547076</v>
      </c>
      <c r="E286" s="83">
        <f>SUM(E287:E289)</f>
        <v>547076</v>
      </c>
      <c r="F286" s="12"/>
    </row>
    <row r="287" spans="1:6" s="10" customFormat="1" ht="15.75">
      <c r="A287" s="86" t="s">
        <v>376</v>
      </c>
      <c r="B287" s="99">
        <v>1</v>
      </c>
      <c r="C287" s="81">
        <f>SUMIF($B$277:$B$286,"1",C$277:C$286)</f>
        <v>0</v>
      </c>
      <c r="D287" s="81">
        <f>SUMIF($B$277:$B$286,"1",D$277:D$286)</f>
        <v>0</v>
      </c>
      <c r="E287" s="81">
        <f>SUMIF($B$277:$B$286,"1",E$277:E$286)</f>
        <v>0</v>
      </c>
      <c r="F287" s="12"/>
    </row>
    <row r="288" spans="1:6" s="10" customFormat="1" ht="15.75">
      <c r="A288" s="86" t="s">
        <v>218</v>
      </c>
      <c r="B288" s="99">
        <v>2</v>
      </c>
      <c r="C288" s="81">
        <f>SUMIF($B$277:$B$286,"2",C$277:C$286)</f>
        <v>0</v>
      </c>
      <c r="D288" s="81">
        <f>SUMIF($B$277:$B$286,"2",D$277:D$286)</f>
        <v>547076</v>
      </c>
      <c r="E288" s="81">
        <f>SUMIF($B$277:$B$286,"2",E$277:E$286)</f>
        <v>547076</v>
      </c>
      <c r="F288" s="12"/>
    </row>
    <row r="289" spans="1:6" s="10" customFormat="1" ht="15.75">
      <c r="A289" s="86" t="s">
        <v>110</v>
      </c>
      <c r="B289" s="99">
        <v>3</v>
      </c>
      <c r="C289" s="81">
        <f>SUMIF($B$277:$B$286,"3",C$277:C$286)</f>
        <v>0</v>
      </c>
      <c r="D289" s="81">
        <f>SUMIF($B$277:$B$286,"3",D$277:D$286)</f>
        <v>0</v>
      </c>
      <c r="E289" s="81">
        <f>SUMIF($B$277:$B$286,"3",E$277:E$286)</f>
        <v>0</v>
      </c>
      <c r="F289" s="12"/>
    </row>
    <row r="290" spans="1:6" s="10" customFormat="1" ht="15.75" hidden="1">
      <c r="A290" s="67" t="s">
        <v>147</v>
      </c>
      <c r="B290" s="101"/>
      <c r="C290" s="84"/>
      <c r="D290" s="84"/>
      <c r="E290" s="84"/>
      <c r="F290" s="12"/>
    </row>
    <row r="291" spans="1:6" s="10" customFormat="1" ht="15.75" hidden="1">
      <c r="A291" s="63" t="s">
        <v>203</v>
      </c>
      <c r="B291" s="101"/>
      <c r="C291" s="84"/>
      <c r="D291" s="84"/>
      <c r="E291" s="84"/>
      <c r="F291" s="12"/>
    </row>
    <row r="292" spans="1:6" s="10" customFormat="1" ht="31.5" hidden="1">
      <c r="A292" s="86" t="s">
        <v>424</v>
      </c>
      <c r="B292" s="101"/>
      <c r="C292" s="84"/>
      <c r="D292" s="84"/>
      <c r="E292" s="84"/>
      <c r="F292" s="12"/>
    </row>
    <row r="293" spans="1:6" s="10" customFormat="1" ht="31.5" hidden="1">
      <c r="A293" s="86" t="s">
        <v>215</v>
      </c>
      <c r="B293" s="101"/>
      <c r="C293" s="84"/>
      <c r="D293" s="84"/>
      <c r="E293" s="84"/>
      <c r="F293" s="12"/>
    </row>
    <row r="294" spans="1:6" s="10" customFormat="1" ht="31.5" hidden="1">
      <c r="A294" s="86" t="s">
        <v>425</v>
      </c>
      <c r="B294" s="101"/>
      <c r="C294" s="84"/>
      <c r="D294" s="84"/>
      <c r="E294" s="84"/>
      <c r="F294" s="12"/>
    </row>
    <row r="295" spans="1:6" s="10" customFormat="1" ht="15.75" hidden="1">
      <c r="A295" s="86" t="s">
        <v>214</v>
      </c>
      <c r="B295" s="101"/>
      <c r="C295" s="84"/>
      <c r="D295" s="84"/>
      <c r="E295" s="84"/>
      <c r="F295" s="12"/>
    </row>
    <row r="296" spans="1:6" s="10" customFormat="1" ht="15.75" hidden="1">
      <c r="A296" s="86" t="s">
        <v>213</v>
      </c>
      <c r="B296" s="101"/>
      <c r="C296" s="84"/>
      <c r="D296" s="84"/>
      <c r="E296" s="84"/>
      <c r="F296" s="12"/>
    </row>
    <row r="297" spans="1:6" s="10" customFormat="1" ht="15.75" hidden="1">
      <c r="A297" s="63" t="s">
        <v>205</v>
      </c>
      <c r="B297" s="101"/>
      <c r="C297" s="84"/>
      <c r="D297" s="84"/>
      <c r="E297" s="84"/>
      <c r="F297" s="12"/>
    </row>
    <row r="298" spans="1:6" s="10" customFormat="1" ht="31.5" hidden="1">
      <c r="A298" s="63" t="s">
        <v>206</v>
      </c>
      <c r="B298" s="101"/>
      <c r="C298" s="84"/>
      <c r="D298" s="84"/>
      <c r="E298" s="84"/>
      <c r="F298" s="12"/>
    </row>
    <row r="299" spans="1:6" s="10" customFormat="1" ht="15.75" hidden="1">
      <c r="A299" s="43" t="s">
        <v>147</v>
      </c>
      <c r="B299" s="101"/>
      <c r="C299" s="83">
        <f>SUM(C300:C302)</f>
        <v>0</v>
      </c>
      <c r="D299" s="83">
        <f>SUM(D300:D302)</f>
        <v>0</v>
      </c>
      <c r="E299" s="83">
        <f>SUM(E300:E302)</f>
        <v>0</v>
      </c>
      <c r="F299" s="12"/>
    </row>
    <row r="300" spans="1:6" s="10" customFormat="1" ht="15.75" hidden="1">
      <c r="A300" s="86" t="s">
        <v>376</v>
      </c>
      <c r="B300" s="99">
        <v>1</v>
      </c>
      <c r="C300" s="81">
        <f>SUMIF($B$290:$B$299,"1",C$290:C$299)</f>
        <v>0</v>
      </c>
      <c r="D300" s="81">
        <f>SUMIF($B$290:$B$299,"1",D$290:D$299)</f>
        <v>0</v>
      </c>
      <c r="E300" s="81">
        <f>SUMIF($B$290:$B$299,"1",E$290:E$299)</f>
        <v>0</v>
      </c>
      <c r="F300" s="12"/>
    </row>
    <row r="301" spans="1:6" s="10" customFormat="1" ht="15.75" hidden="1">
      <c r="A301" s="86" t="s">
        <v>218</v>
      </c>
      <c r="B301" s="99">
        <v>2</v>
      </c>
      <c r="C301" s="81">
        <f>SUMIF($B$290:$B$299,"2",C$290:C$299)</f>
        <v>0</v>
      </c>
      <c r="D301" s="81">
        <f>SUMIF($B$290:$B$299,"2",D$290:D$299)</f>
        <v>0</v>
      </c>
      <c r="E301" s="81">
        <f>SUMIF($B$290:$B$299,"2",E$290:E$299)</f>
        <v>0</v>
      </c>
      <c r="F301" s="12"/>
    </row>
    <row r="302" spans="1:6" s="10" customFormat="1" ht="15.75" hidden="1">
      <c r="A302" s="86" t="s">
        <v>110</v>
      </c>
      <c r="B302" s="99">
        <v>3</v>
      </c>
      <c r="C302" s="81">
        <f>SUMIF($B$290:$B$299,"3",C$290:C$299)</f>
        <v>0</v>
      </c>
      <c r="D302" s="81">
        <f>SUMIF($B$290:$B$299,"3",D$290:D$299)</f>
        <v>0</v>
      </c>
      <c r="E302" s="81">
        <f>SUMIF($B$290:$B$299,"3",E$290:E$299)</f>
        <v>0</v>
      </c>
      <c r="F302" s="12"/>
    </row>
    <row r="303" spans="1:7" s="10" customFormat="1" ht="16.5">
      <c r="A303" s="68" t="s">
        <v>82</v>
      </c>
      <c r="B303" s="102"/>
      <c r="C303" s="106">
        <f>C88+C122+C151+C209++C229+C243+C256+C265+C272+C286+C299</f>
        <v>16116804</v>
      </c>
      <c r="D303" s="106">
        <f>D88+D122+D151+D209++D229+D243+D256+D265+D272+D286+D299</f>
        <v>21163952</v>
      </c>
      <c r="E303" s="106">
        <f>E88+E122+E151+E209++E229+E243+E256+E265+E272+E286+E299</f>
        <v>20784184</v>
      </c>
      <c r="F303" s="12"/>
      <c r="G303" s="12"/>
    </row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8"/>
  <sheetViews>
    <sheetView zoomScalePageLayoutView="0" workbookViewId="0" topLeftCell="A120">
      <selection activeCell="G103" sqref="G103"/>
    </sheetView>
  </sheetViews>
  <sheetFormatPr defaultColWidth="9.140625" defaultRowHeight="15"/>
  <cols>
    <col min="1" max="1" width="58.7109375" style="16" customWidth="1"/>
    <col min="2" max="2" width="5.7109375" style="100" customWidth="1"/>
    <col min="3" max="3" width="12.140625" style="133" customWidth="1"/>
    <col min="4" max="4" width="12.140625" style="16" customWidth="1"/>
    <col min="5" max="5" width="11.57421875" style="16" customWidth="1"/>
    <col min="6" max="6" width="10.140625" style="16" bestFit="1" customWidth="1"/>
    <col min="7" max="16384" width="9.140625" style="16" customWidth="1"/>
  </cols>
  <sheetData>
    <row r="1" spans="1:5" ht="15.75">
      <c r="A1" s="359" t="s">
        <v>495</v>
      </c>
      <c r="B1" s="359"/>
      <c r="C1" s="359"/>
      <c r="D1" s="359"/>
      <c r="E1" s="359"/>
    </row>
    <row r="2" spans="1:5" ht="15.75">
      <c r="A2" s="324" t="s">
        <v>432</v>
      </c>
      <c r="B2" s="324"/>
      <c r="C2" s="324"/>
      <c r="D2" s="324"/>
      <c r="E2" s="324"/>
    </row>
    <row r="3" spans="1:3" ht="15.75">
      <c r="A3" s="45"/>
      <c r="C3" s="132"/>
    </row>
    <row r="4" spans="1:5" s="10" customFormat="1" ht="31.5">
      <c r="A4" s="17" t="s">
        <v>9</v>
      </c>
      <c r="B4" s="17" t="s">
        <v>126</v>
      </c>
      <c r="C4" s="40" t="s">
        <v>4</v>
      </c>
      <c r="D4" s="40" t="s">
        <v>539</v>
      </c>
      <c r="E4" s="40" t="s">
        <v>540</v>
      </c>
    </row>
    <row r="5" spans="1:5" s="10" customFormat="1" ht="16.5">
      <c r="A5" s="68" t="s">
        <v>80</v>
      </c>
      <c r="B5" s="102"/>
      <c r="C5" s="122"/>
      <c r="D5" s="138"/>
      <c r="E5" s="138"/>
    </row>
    <row r="6" spans="1:5" s="10" customFormat="1" ht="15.75">
      <c r="A6" s="67" t="s">
        <v>73</v>
      </c>
      <c r="B6" s="101"/>
      <c r="C6" s="122"/>
      <c r="D6" s="122"/>
      <c r="E6" s="122"/>
    </row>
    <row r="7" spans="1:6" s="10" customFormat="1" ht="15.75">
      <c r="A7" s="43" t="s">
        <v>154</v>
      </c>
      <c r="B7" s="101"/>
      <c r="C7" s="83">
        <f>SUM(C8:C10)</f>
        <v>6317636</v>
      </c>
      <c r="D7" s="83">
        <f>SUM(D8:D10)</f>
        <v>6922414</v>
      </c>
      <c r="E7" s="83">
        <f>SUM(E8:E10)</f>
        <v>6415098</v>
      </c>
      <c r="F7" s="12"/>
    </row>
    <row r="8" spans="1:6" s="10" customFormat="1" ht="15.75">
      <c r="A8" s="86" t="s">
        <v>376</v>
      </c>
      <c r="B8" s="99">
        <v>1</v>
      </c>
      <c r="C8" s="81">
        <f>COFOG!C48</f>
        <v>0</v>
      </c>
      <c r="D8" s="81">
        <f>COFOG!D48</f>
        <v>0</v>
      </c>
      <c r="E8" s="81">
        <f>COFOG!E48</f>
        <v>0</v>
      </c>
      <c r="F8" s="12"/>
    </row>
    <row r="9" spans="1:6" s="10" customFormat="1" ht="15.75">
      <c r="A9" s="86" t="s">
        <v>218</v>
      </c>
      <c r="B9" s="99">
        <v>2</v>
      </c>
      <c r="C9" s="81">
        <f>COFOG!C49</f>
        <v>5631636</v>
      </c>
      <c r="D9" s="81">
        <f>COFOG!D49</f>
        <v>6236414</v>
      </c>
      <c r="E9" s="81">
        <f>COFOG!E49</f>
        <v>5789098</v>
      </c>
      <c r="F9" s="12"/>
    </row>
    <row r="10" spans="1:6" s="10" customFormat="1" ht="15.75">
      <c r="A10" s="86" t="s">
        <v>110</v>
      </c>
      <c r="B10" s="99">
        <v>3</v>
      </c>
      <c r="C10" s="81">
        <f>COFOG!C50</f>
        <v>686000</v>
      </c>
      <c r="D10" s="81">
        <f>COFOG!D50</f>
        <v>686000</v>
      </c>
      <c r="E10" s="81">
        <f>COFOG!E50</f>
        <v>626000</v>
      </c>
      <c r="F10" s="12"/>
    </row>
    <row r="11" spans="1:6" s="10" customFormat="1" ht="31.5">
      <c r="A11" s="43" t="s">
        <v>156</v>
      </c>
      <c r="B11" s="101"/>
      <c r="C11" s="83">
        <f>SUM(C12:C14)</f>
        <v>1348350</v>
      </c>
      <c r="D11" s="83">
        <f>SUM(D12:D14)</f>
        <v>1426979</v>
      </c>
      <c r="E11" s="83">
        <f>SUM(E12:E14)</f>
        <v>1287998</v>
      </c>
      <c r="F11" s="12"/>
    </row>
    <row r="12" spans="1:6" s="10" customFormat="1" ht="15.75">
      <c r="A12" s="86" t="s">
        <v>376</v>
      </c>
      <c r="B12" s="99">
        <v>1</v>
      </c>
      <c r="C12" s="81">
        <f>COFOG!F48</f>
        <v>0</v>
      </c>
      <c r="D12" s="81">
        <f>COFOG!G48</f>
        <v>0</v>
      </c>
      <c r="E12" s="81">
        <f>COFOG!H48</f>
        <v>0</v>
      </c>
      <c r="F12" s="12"/>
    </row>
    <row r="13" spans="1:6" s="10" customFormat="1" ht="15.75">
      <c r="A13" s="86" t="s">
        <v>218</v>
      </c>
      <c r="B13" s="99">
        <v>2</v>
      </c>
      <c r="C13" s="81">
        <f>COFOG!F49</f>
        <v>1180780</v>
      </c>
      <c r="D13" s="81">
        <f>COFOG!G49</f>
        <v>1259409</v>
      </c>
      <c r="E13" s="81">
        <f>COFOG!H49</f>
        <v>1162115</v>
      </c>
      <c r="F13" s="12"/>
    </row>
    <row r="14" spans="1:6" s="10" customFormat="1" ht="15.75">
      <c r="A14" s="86" t="s">
        <v>110</v>
      </c>
      <c r="B14" s="99">
        <v>3</v>
      </c>
      <c r="C14" s="81">
        <f>COFOG!F50</f>
        <v>167570</v>
      </c>
      <c r="D14" s="81">
        <f>COFOG!G50</f>
        <v>167570</v>
      </c>
      <c r="E14" s="81">
        <f>COFOG!H50</f>
        <v>125883</v>
      </c>
      <c r="F14" s="12"/>
    </row>
    <row r="15" spans="1:6" s="10" customFormat="1" ht="15.75">
      <c r="A15" s="43" t="s">
        <v>157</v>
      </c>
      <c r="B15" s="101"/>
      <c r="C15" s="83">
        <f>SUM(C16:C18)</f>
        <v>4131880</v>
      </c>
      <c r="D15" s="83">
        <f>SUM(D16:D18)</f>
        <v>5021592</v>
      </c>
      <c r="E15" s="83">
        <f>SUM(E16:E18)</f>
        <v>4425787</v>
      </c>
      <c r="F15" s="12"/>
    </row>
    <row r="16" spans="1:6" s="10" customFormat="1" ht="15.75">
      <c r="A16" s="86" t="s">
        <v>376</v>
      </c>
      <c r="B16" s="99">
        <v>1</v>
      </c>
      <c r="C16" s="81">
        <f>COFOG!I48</f>
        <v>0</v>
      </c>
      <c r="D16" s="81">
        <f>COFOG!J48</f>
        <v>0</v>
      </c>
      <c r="E16" s="81">
        <f>COFOG!K48</f>
        <v>0</v>
      </c>
      <c r="F16" s="12"/>
    </row>
    <row r="17" spans="1:6" s="10" customFormat="1" ht="15.75">
      <c r="A17" s="86" t="s">
        <v>218</v>
      </c>
      <c r="B17" s="99">
        <v>2</v>
      </c>
      <c r="C17" s="81">
        <f>COFOG!I49</f>
        <v>4131880</v>
      </c>
      <c r="D17" s="81">
        <f>COFOG!J49</f>
        <v>5021592</v>
      </c>
      <c r="E17" s="81">
        <f>COFOG!K49</f>
        <v>4425787</v>
      </c>
      <c r="F17" s="12"/>
    </row>
    <row r="18" spans="1:6" s="10" customFormat="1" ht="15.75">
      <c r="A18" s="86" t="s">
        <v>110</v>
      </c>
      <c r="B18" s="99">
        <v>3</v>
      </c>
      <c r="C18" s="81">
        <f>COFOG!I50</f>
        <v>0</v>
      </c>
      <c r="D18" s="81">
        <f>COFOG!J50</f>
        <v>0</v>
      </c>
      <c r="E18" s="81">
        <f>COFOG!K50</f>
        <v>0</v>
      </c>
      <c r="F18" s="12"/>
    </row>
    <row r="19" spans="1:6" s="10" customFormat="1" ht="15.75">
      <c r="A19" s="67" t="s">
        <v>158</v>
      </c>
      <c r="B19" s="101"/>
      <c r="C19" s="81"/>
      <c r="D19" s="81"/>
      <c r="E19" s="81"/>
      <c r="F19" s="12"/>
    </row>
    <row r="20" spans="1:6" s="10" customFormat="1" ht="31.5" hidden="1">
      <c r="A20" s="108" t="s">
        <v>161</v>
      </c>
      <c r="B20" s="101"/>
      <c r="C20" s="122">
        <f>SUM(C21:C22)</f>
        <v>0</v>
      </c>
      <c r="D20" s="122">
        <f>SUM(D21:D22)</f>
        <v>0</v>
      </c>
      <c r="E20" s="122">
        <f>SUM(E21:E22)</f>
        <v>0</v>
      </c>
      <c r="F20" s="12"/>
    </row>
    <row r="21" spans="1:6" s="10" customFormat="1" ht="31.5" hidden="1">
      <c r="A21" s="86" t="s">
        <v>167</v>
      </c>
      <c r="B21" s="101">
        <v>2</v>
      </c>
      <c r="C21" s="122"/>
      <c r="D21" s="122"/>
      <c r="E21" s="122"/>
      <c r="F21" s="12"/>
    </row>
    <row r="22" spans="1:6" s="10" customFormat="1" ht="15.75" hidden="1">
      <c r="A22" s="86" t="s">
        <v>168</v>
      </c>
      <c r="B22" s="101">
        <v>2</v>
      </c>
      <c r="C22" s="122"/>
      <c r="D22" s="122"/>
      <c r="E22" s="122"/>
      <c r="F22" s="12"/>
    </row>
    <row r="23" spans="1:6" s="10" customFormat="1" ht="15.75" hidden="1">
      <c r="A23" s="109" t="s">
        <v>159</v>
      </c>
      <c r="B23" s="101"/>
      <c r="C23" s="122">
        <f>SUM(C20:C20)</f>
        <v>0</v>
      </c>
      <c r="D23" s="122">
        <f>SUM(D20:D20)</f>
        <v>0</v>
      </c>
      <c r="E23" s="122">
        <f>SUM(E20:E20)</f>
        <v>0</v>
      </c>
      <c r="F23" s="12"/>
    </row>
    <row r="24" spans="1:6" s="10" customFormat="1" ht="15.75" hidden="1">
      <c r="A24" s="63" t="s">
        <v>169</v>
      </c>
      <c r="B24" s="101"/>
      <c r="C24" s="122"/>
      <c r="D24" s="122"/>
      <c r="E24" s="122"/>
      <c r="F24" s="12"/>
    </row>
    <row r="25" spans="1:6" s="10" customFormat="1" ht="47.25" hidden="1">
      <c r="A25" s="107" t="s">
        <v>166</v>
      </c>
      <c r="B25" s="101">
        <v>2</v>
      </c>
      <c r="C25" s="122"/>
      <c r="D25" s="122"/>
      <c r="E25" s="122"/>
      <c r="F25" s="12"/>
    </row>
    <row r="26" spans="1:6" s="10" customFormat="1" ht="47.25" hidden="1">
      <c r="A26" s="107" t="s">
        <v>166</v>
      </c>
      <c r="B26" s="101">
        <v>3</v>
      </c>
      <c r="C26" s="122"/>
      <c r="D26" s="122"/>
      <c r="E26" s="122"/>
      <c r="F26" s="12"/>
    </row>
    <row r="27" spans="1:6" s="10" customFormat="1" ht="15.75" hidden="1">
      <c r="A27" s="109" t="s">
        <v>165</v>
      </c>
      <c r="B27" s="101"/>
      <c r="C27" s="122">
        <f>SUM(C25:C26)</f>
        <v>0</v>
      </c>
      <c r="D27" s="122">
        <f>SUM(D25:D26)</f>
        <v>0</v>
      </c>
      <c r="E27" s="122">
        <f>SUM(E25:E26)</f>
        <v>0</v>
      </c>
      <c r="F27" s="12"/>
    </row>
    <row r="28" spans="1:6" s="10" customFormat="1" ht="15.75" hidden="1">
      <c r="A28" s="108" t="s">
        <v>162</v>
      </c>
      <c r="B28" s="101"/>
      <c r="C28" s="122">
        <f>SUM(C29:C29)</f>
        <v>0</v>
      </c>
      <c r="D28" s="122">
        <f>SUM(D29:D29)</f>
        <v>0</v>
      </c>
      <c r="E28" s="122">
        <f>SUM(E29:E29)</f>
        <v>0</v>
      </c>
      <c r="F28" s="12"/>
    </row>
    <row r="29" spans="1:6" s="10" customFormat="1" ht="15.75" hidden="1">
      <c r="A29" s="86" t="s">
        <v>407</v>
      </c>
      <c r="B29" s="101">
        <v>2</v>
      </c>
      <c r="C29" s="122"/>
      <c r="D29" s="122"/>
      <c r="E29" s="122"/>
      <c r="F29" s="12"/>
    </row>
    <row r="30" spans="1:6" s="10" customFormat="1" ht="15.75" hidden="1">
      <c r="A30" s="86" t="s">
        <v>163</v>
      </c>
      <c r="B30" s="101">
        <v>2</v>
      </c>
      <c r="C30" s="122"/>
      <c r="D30" s="122"/>
      <c r="E30" s="122"/>
      <c r="F30" s="12"/>
    </row>
    <row r="31" spans="1:6" s="10" customFormat="1" ht="31.5" hidden="1">
      <c r="A31" s="86" t="s">
        <v>164</v>
      </c>
      <c r="B31" s="101">
        <v>2</v>
      </c>
      <c r="C31" s="122"/>
      <c r="D31" s="122"/>
      <c r="E31" s="122"/>
      <c r="F31" s="12"/>
    </row>
    <row r="32" spans="1:6" s="10" customFormat="1" ht="15.75">
      <c r="A32" s="86" t="s">
        <v>383</v>
      </c>
      <c r="B32" s="101"/>
      <c r="C32" s="81">
        <f>C33+C48</f>
        <v>885600</v>
      </c>
      <c r="D32" s="81">
        <f>D33+D48</f>
        <v>1325600</v>
      </c>
      <c r="E32" s="81">
        <f>E33+E48</f>
        <v>994500</v>
      </c>
      <c r="F32" s="12"/>
    </row>
    <row r="33" spans="1:6" s="10" customFormat="1" ht="15.75">
      <c r="A33" s="86" t="s">
        <v>384</v>
      </c>
      <c r="B33" s="101"/>
      <c r="C33" s="81">
        <f>SUM(C34:C47)</f>
        <v>885600</v>
      </c>
      <c r="D33" s="81">
        <f>SUM(D34:D47)</f>
        <v>1325600</v>
      </c>
      <c r="E33" s="81">
        <f>SUM(E34:E47)</f>
        <v>994500</v>
      </c>
      <c r="F33" s="12"/>
    </row>
    <row r="34" spans="1:6" s="10" customFormat="1" ht="15.75">
      <c r="A34" s="86" t="s">
        <v>386</v>
      </c>
      <c r="B34" s="101">
        <v>2</v>
      </c>
      <c r="C34" s="81">
        <v>100000</v>
      </c>
      <c r="D34" s="81">
        <v>85000</v>
      </c>
      <c r="E34" s="81">
        <v>5000</v>
      </c>
      <c r="F34" s="12"/>
    </row>
    <row r="35" spans="1:6" s="10" customFormat="1" ht="47.25">
      <c r="A35" s="86" t="s">
        <v>394</v>
      </c>
      <c r="B35" s="101">
        <v>2</v>
      </c>
      <c r="C35" s="81">
        <v>195600</v>
      </c>
      <c r="D35" s="81">
        <v>195600</v>
      </c>
      <c r="E35" s="81">
        <v>204500</v>
      </c>
      <c r="F35" s="12"/>
    </row>
    <row r="36" spans="1:6" s="10" customFormat="1" ht="31.5">
      <c r="A36" s="86" t="s">
        <v>475</v>
      </c>
      <c r="B36" s="101">
        <v>2</v>
      </c>
      <c r="C36" s="81">
        <v>300000</v>
      </c>
      <c r="D36" s="81">
        <v>420000</v>
      </c>
      <c r="E36" s="81">
        <v>420000</v>
      </c>
      <c r="F36" s="12"/>
    </row>
    <row r="37" spans="1:6" s="10" customFormat="1" ht="31.5" hidden="1">
      <c r="A37" s="86" t="s">
        <v>387</v>
      </c>
      <c r="B37" s="101">
        <v>2</v>
      </c>
      <c r="C37" s="122"/>
      <c r="D37" s="122"/>
      <c r="E37" s="122"/>
      <c r="F37" s="12"/>
    </row>
    <row r="38" spans="1:6" s="10" customFormat="1" ht="31.5" hidden="1">
      <c r="A38" s="86" t="s">
        <v>395</v>
      </c>
      <c r="B38" s="101">
        <v>2</v>
      </c>
      <c r="C38" s="122"/>
      <c r="D38" s="122"/>
      <c r="E38" s="122"/>
      <c r="F38" s="12"/>
    </row>
    <row r="39" spans="1:6" s="10" customFormat="1" ht="31.5">
      <c r="A39" s="86" t="s">
        <v>393</v>
      </c>
      <c r="B39" s="101">
        <v>2</v>
      </c>
      <c r="C39" s="81">
        <v>40000</v>
      </c>
      <c r="D39" s="81">
        <v>40000</v>
      </c>
      <c r="E39" s="81"/>
      <c r="F39" s="12"/>
    </row>
    <row r="40" spans="1:6" s="10" customFormat="1" ht="15.75">
      <c r="A40" s="86" t="s">
        <v>392</v>
      </c>
      <c r="B40" s="101">
        <v>2</v>
      </c>
      <c r="C40" s="81">
        <v>80000</v>
      </c>
      <c r="D40" s="81">
        <v>400000</v>
      </c>
      <c r="E40" s="81">
        <v>180000</v>
      </c>
      <c r="F40" s="12"/>
    </row>
    <row r="41" spans="1:6" s="10" customFormat="1" ht="15.75">
      <c r="A41" s="86" t="s">
        <v>391</v>
      </c>
      <c r="B41" s="101">
        <v>2</v>
      </c>
      <c r="C41" s="81">
        <v>150000</v>
      </c>
      <c r="D41" s="81">
        <v>150000</v>
      </c>
      <c r="E41" s="81">
        <v>150000</v>
      </c>
      <c r="F41" s="12"/>
    </row>
    <row r="42" spans="1:6" s="10" customFormat="1" ht="15.75" hidden="1">
      <c r="A42" s="86" t="s">
        <v>390</v>
      </c>
      <c r="B42" s="101">
        <v>2</v>
      </c>
      <c r="C42" s="122"/>
      <c r="D42" s="122"/>
      <c r="E42" s="122"/>
      <c r="F42" s="12"/>
    </row>
    <row r="43" spans="1:6" s="10" customFormat="1" ht="31.5">
      <c r="A43" s="86" t="s">
        <v>389</v>
      </c>
      <c r="B43" s="101">
        <v>2</v>
      </c>
      <c r="C43" s="81">
        <v>20000</v>
      </c>
      <c r="D43" s="81">
        <v>20000</v>
      </c>
      <c r="E43" s="81">
        <v>20000</v>
      </c>
      <c r="F43" s="12"/>
    </row>
    <row r="44" spans="1:6" s="10" customFormat="1" ht="15.75" hidden="1">
      <c r="A44" s="86" t="s">
        <v>436</v>
      </c>
      <c r="B44" s="101">
        <v>2</v>
      </c>
      <c r="C44" s="122"/>
      <c r="D44" s="122"/>
      <c r="E44" s="122"/>
      <c r="F44" s="12"/>
    </row>
    <row r="45" spans="1:6" s="10" customFormat="1" ht="15.75" hidden="1">
      <c r="A45" s="86" t="s">
        <v>388</v>
      </c>
      <c r="B45" s="101">
        <v>2</v>
      </c>
      <c r="C45" s="122"/>
      <c r="D45" s="122"/>
      <c r="E45" s="122"/>
      <c r="F45" s="12"/>
    </row>
    <row r="46" spans="1:6" s="10" customFormat="1" ht="15.75" hidden="1">
      <c r="A46" s="86" t="s">
        <v>396</v>
      </c>
      <c r="B46" s="101">
        <v>2</v>
      </c>
      <c r="C46" s="122"/>
      <c r="D46" s="122"/>
      <c r="E46" s="122"/>
      <c r="F46" s="12"/>
    </row>
    <row r="47" spans="1:6" s="10" customFormat="1" ht="15.75">
      <c r="A47" s="86" t="s">
        <v>397</v>
      </c>
      <c r="B47" s="101">
        <v>2</v>
      </c>
      <c r="C47" s="122"/>
      <c r="D47" s="81">
        <v>15000</v>
      </c>
      <c r="E47" s="122">
        <v>15000</v>
      </c>
      <c r="F47" s="12"/>
    </row>
    <row r="48" spans="1:6" s="10" customFormat="1" ht="15.75" hidden="1">
      <c r="A48" s="86" t="s">
        <v>385</v>
      </c>
      <c r="B48" s="101"/>
      <c r="C48" s="81">
        <f>SUM(C49:C58)</f>
        <v>0</v>
      </c>
      <c r="D48" s="81">
        <f>SUM(D49:D58)</f>
        <v>0</v>
      </c>
      <c r="E48" s="81">
        <f>SUM(E49:E58)</f>
        <v>0</v>
      </c>
      <c r="F48" s="12"/>
    </row>
    <row r="49" spans="1:6" s="10" customFormat="1" ht="15.75" hidden="1">
      <c r="A49" s="86" t="s">
        <v>398</v>
      </c>
      <c r="B49" s="101">
        <v>2</v>
      </c>
      <c r="C49" s="122"/>
      <c r="D49" s="122"/>
      <c r="E49" s="122"/>
      <c r="F49" s="12"/>
    </row>
    <row r="50" spans="1:6" s="10" customFormat="1" ht="31.5" hidden="1">
      <c r="A50" s="86" t="s">
        <v>399</v>
      </c>
      <c r="B50" s="101">
        <v>2</v>
      </c>
      <c r="C50" s="122"/>
      <c r="D50" s="122"/>
      <c r="E50" s="122"/>
      <c r="F50" s="12"/>
    </row>
    <row r="51" spans="1:6" s="10" customFormat="1" ht="31.5" hidden="1">
      <c r="A51" s="86" t="s">
        <v>400</v>
      </c>
      <c r="B51" s="101">
        <v>2</v>
      </c>
      <c r="C51" s="122"/>
      <c r="D51" s="122"/>
      <c r="E51" s="122"/>
      <c r="F51" s="12"/>
    </row>
    <row r="52" spans="1:6" s="10" customFormat="1" ht="15.75" hidden="1">
      <c r="A52" s="86" t="s">
        <v>401</v>
      </c>
      <c r="B52" s="101">
        <v>2</v>
      </c>
      <c r="C52" s="122">
        <v>0</v>
      </c>
      <c r="D52" s="122">
        <v>0</v>
      </c>
      <c r="E52" s="122">
        <v>0</v>
      </c>
      <c r="F52" s="12"/>
    </row>
    <row r="53" spans="1:6" s="10" customFormat="1" ht="15.75" hidden="1">
      <c r="A53" s="86" t="s">
        <v>402</v>
      </c>
      <c r="B53" s="101">
        <v>2</v>
      </c>
      <c r="C53" s="122"/>
      <c r="D53" s="122"/>
      <c r="E53" s="122"/>
      <c r="F53" s="12"/>
    </row>
    <row r="54" spans="1:6" s="10" customFormat="1" ht="15.75" hidden="1">
      <c r="A54" s="86" t="s">
        <v>403</v>
      </c>
      <c r="B54" s="101">
        <v>2</v>
      </c>
      <c r="C54" s="122"/>
      <c r="D54" s="122"/>
      <c r="E54" s="122"/>
      <c r="F54" s="12"/>
    </row>
    <row r="55" spans="1:6" s="10" customFormat="1" ht="15.75" hidden="1">
      <c r="A55" s="86" t="s">
        <v>404</v>
      </c>
      <c r="B55" s="101">
        <v>2</v>
      </c>
      <c r="C55" s="122"/>
      <c r="D55" s="122"/>
      <c r="E55" s="122"/>
      <c r="F55" s="12"/>
    </row>
    <row r="56" spans="1:6" s="10" customFormat="1" ht="15.75" hidden="1">
      <c r="A56" s="86" t="s">
        <v>435</v>
      </c>
      <c r="B56" s="101">
        <v>2</v>
      </c>
      <c r="C56" s="122"/>
      <c r="D56" s="122"/>
      <c r="E56" s="122"/>
      <c r="F56" s="12"/>
    </row>
    <row r="57" spans="1:6" s="10" customFormat="1" ht="15.75" hidden="1">
      <c r="A57" s="86" t="s">
        <v>405</v>
      </c>
      <c r="B57" s="101">
        <v>2</v>
      </c>
      <c r="C57" s="122"/>
      <c r="D57" s="122"/>
      <c r="E57" s="122"/>
      <c r="F57" s="12"/>
    </row>
    <row r="58" spans="1:6" s="10" customFormat="1" ht="15.75" hidden="1">
      <c r="A58" s="86" t="s">
        <v>406</v>
      </c>
      <c r="B58" s="101">
        <v>2</v>
      </c>
      <c r="C58" s="122"/>
      <c r="D58" s="122"/>
      <c r="E58" s="122"/>
      <c r="F58" s="12"/>
    </row>
    <row r="59" spans="1:6" s="10" customFormat="1" ht="15.75">
      <c r="A59" s="109" t="s">
        <v>160</v>
      </c>
      <c r="B59" s="101"/>
      <c r="C59" s="81">
        <f>SUM(C30:C32)+SUM(C28:C28)</f>
        <v>885600</v>
      </c>
      <c r="D59" s="81">
        <f>SUM(D30:D32)+SUM(D28:D28)</f>
        <v>1325600</v>
      </c>
      <c r="E59" s="81">
        <f>SUM(E30:E32)+SUM(E28:E28)</f>
        <v>994500</v>
      </c>
      <c r="F59" s="12"/>
    </row>
    <row r="60" spans="1:6" s="10" customFormat="1" ht="15.75">
      <c r="A60" s="43" t="s">
        <v>158</v>
      </c>
      <c r="B60" s="101"/>
      <c r="C60" s="83">
        <f>SUM(C61:C63)</f>
        <v>885600</v>
      </c>
      <c r="D60" s="83">
        <f>SUM(D61:D63)</f>
        <v>1325600</v>
      </c>
      <c r="E60" s="83">
        <f>SUM(E61:E63)</f>
        <v>994500</v>
      </c>
      <c r="F60" s="12"/>
    </row>
    <row r="61" spans="1:6" s="10" customFormat="1" ht="15.75">
      <c r="A61" s="86" t="s">
        <v>376</v>
      </c>
      <c r="B61" s="99">
        <v>1</v>
      </c>
      <c r="C61" s="81">
        <f>SUMIF($B$19:$B$60,"1",C$19:C$60)</f>
        <v>0</v>
      </c>
      <c r="D61" s="81">
        <f>SUMIF($B$19:$B$60,"1",D$19:D$60)</f>
        <v>0</v>
      </c>
      <c r="E61" s="81">
        <f>SUMIF($B$19:$B$60,"1",E$19:E$60)</f>
        <v>0</v>
      </c>
      <c r="F61" s="12"/>
    </row>
    <row r="62" spans="1:6" s="10" customFormat="1" ht="15.75">
      <c r="A62" s="86" t="s">
        <v>218</v>
      </c>
      <c r="B62" s="99">
        <v>2</v>
      </c>
      <c r="C62" s="81">
        <f>SUMIF($B$19:$B$60,"2",C$19:C$60)</f>
        <v>885600</v>
      </c>
      <c r="D62" s="81">
        <f>SUMIF($B$19:$B$60,"2",D$19:D$60)</f>
        <v>1325600</v>
      </c>
      <c r="E62" s="81">
        <f>SUMIF($B$19:$B$60,"2",E$19:E$60)</f>
        <v>994500</v>
      </c>
      <c r="F62" s="12"/>
    </row>
    <row r="63" spans="1:6" s="10" customFormat="1" ht="15.75">
      <c r="A63" s="86" t="s">
        <v>110</v>
      </c>
      <c r="B63" s="99">
        <v>3</v>
      </c>
      <c r="C63" s="81">
        <f>SUMIF($B$19:$B$60,"3",C$19:C$60)</f>
        <v>0</v>
      </c>
      <c r="D63" s="81">
        <f>SUMIF($B$19:$B$60,"3",D$19:D$60)</f>
        <v>0</v>
      </c>
      <c r="E63" s="81">
        <f>SUMIF($B$19:$B$60,"3",E$19:E$60)</f>
        <v>0</v>
      </c>
      <c r="F63" s="12"/>
    </row>
    <row r="64" spans="1:6" s="10" customFormat="1" ht="15.75">
      <c r="A64" s="66" t="s">
        <v>219</v>
      </c>
      <c r="B64" s="17"/>
      <c r="C64" s="81"/>
      <c r="D64" s="81"/>
      <c r="E64" s="81"/>
      <c r="F64" s="12"/>
    </row>
    <row r="65" spans="1:6" s="10" customFormat="1" ht="15.75" hidden="1">
      <c r="A65" s="63" t="s">
        <v>172</v>
      </c>
      <c r="B65" s="17"/>
      <c r="C65" s="81"/>
      <c r="D65" s="81"/>
      <c r="E65" s="81"/>
      <c r="F65" s="12"/>
    </row>
    <row r="66" spans="1:6" s="10" customFormat="1" ht="31.5">
      <c r="A66" s="63" t="s">
        <v>410</v>
      </c>
      <c r="B66" s="17">
        <v>2</v>
      </c>
      <c r="C66" s="81"/>
      <c r="D66" s="81">
        <v>229501</v>
      </c>
      <c r="E66" s="81">
        <v>229501</v>
      </c>
      <c r="F66" s="12"/>
    </row>
    <row r="67" spans="1:6" s="10" customFormat="1" ht="31.5">
      <c r="A67" s="63" t="s">
        <v>514</v>
      </c>
      <c r="B67" s="17">
        <v>2</v>
      </c>
      <c r="C67" s="81"/>
      <c r="D67" s="81">
        <v>33486</v>
      </c>
      <c r="E67" s="81">
        <v>33486</v>
      </c>
      <c r="F67" s="12"/>
    </row>
    <row r="68" spans="1:6" s="10" customFormat="1" ht="31.5" hidden="1">
      <c r="A68" s="63" t="s">
        <v>409</v>
      </c>
      <c r="B68" s="17"/>
      <c r="C68" s="81"/>
      <c r="D68" s="81"/>
      <c r="E68" s="81"/>
      <c r="F68" s="12"/>
    </row>
    <row r="69" spans="1:6" s="10" customFormat="1" ht="15.75" hidden="1">
      <c r="A69" s="63" t="s">
        <v>408</v>
      </c>
      <c r="B69" s="17"/>
      <c r="C69" s="81"/>
      <c r="D69" s="81"/>
      <c r="E69" s="81"/>
      <c r="F69" s="12"/>
    </row>
    <row r="70" spans="1:6" s="10" customFormat="1" ht="15.75" hidden="1">
      <c r="A70" s="63"/>
      <c r="B70" s="17"/>
      <c r="C70" s="81"/>
      <c r="D70" s="81"/>
      <c r="E70" s="81"/>
      <c r="F70" s="12"/>
    </row>
    <row r="71" spans="1:6" s="10" customFormat="1" ht="31.5" hidden="1">
      <c r="A71" s="63" t="s">
        <v>170</v>
      </c>
      <c r="B71" s="17"/>
      <c r="C71" s="81"/>
      <c r="D71" s="81"/>
      <c r="E71" s="81"/>
      <c r="F71" s="12"/>
    </row>
    <row r="72" spans="1:6" s="10" customFormat="1" ht="15.75" hidden="1">
      <c r="A72" s="63"/>
      <c r="B72" s="17"/>
      <c r="C72" s="81"/>
      <c r="D72" s="81"/>
      <c r="E72" s="81"/>
      <c r="F72" s="12"/>
    </row>
    <row r="73" spans="1:6" s="10" customFormat="1" ht="31.5" hidden="1">
      <c r="A73" s="63" t="s">
        <v>171</v>
      </c>
      <c r="B73" s="17"/>
      <c r="C73" s="122"/>
      <c r="D73" s="122"/>
      <c r="E73" s="122"/>
      <c r="F73" s="12"/>
    </row>
    <row r="74" spans="1:6" s="10" customFormat="1" ht="15.75" hidden="1">
      <c r="A74" s="63"/>
      <c r="B74" s="17"/>
      <c r="C74" s="122"/>
      <c r="D74" s="122"/>
      <c r="E74" s="122"/>
      <c r="F74" s="12"/>
    </row>
    <row r="75" spans="1:6" s="10" customFormat="1" ht="31.5" hidden="1">
      <c r="A75" s="63" t="s">
        <v>174</v>
      </c>
      <c r="B75" s="17"/>
      <c r="C75" s="122"/>
      <c r="D75" s="122"/>
      <c r="E75" s="122"/>
      <c r="F75" s="12"/>
    </row>
    <row r="76" spans="1:6" s="10" customFormat="1" ht="15.75">
      <c r="A76" s="86" t="s">
        <v>130</v>
      </c>
      <c r="B76" s="101">
        <v>2</v>
      </c>
      <c r="C76" s="81">
        <v>50000</v>
      </c>
      <c r="D76" s="81">
        <v>50000</v>
      </c>
      <c r="E76" s="81">
        <v>50000</v>
      </c>
      <c r="F76" s="12"/>
    </row>
    <row r="77" spans="1:6" s="10" customFormat="1" ht="15.75">
      <c r="A77" s="85" t="s">
        <v>104</v>
      </c>
      <c r="B77" s="17"/>
      <c r="C77" s="122"/>
      <c r="D77" s="122"/>
      <c r="E77" s="122"/>
      <c r="F77" s="12"/>
    </row>
    <row r="78" spans="1:6" s="10" customFormat="1" ht="15.75">
      <c r="A78" s="108" t="s">
        <v>129</v>
      </c>
      <c r="B78" s="17"/>
      <c r="C78" s="81">
        <f>SUM(C76:C77)</f>
        <v>50000</v>
      </c>
      <c r="D78" s="81">
        <f>SUM(D76:D77)</f>
        <v>50000</v>
      </c>
      <c r="E78" s="81">
        <f>SUM(E76:E77)</f>
        <v>50000</v>
      </c>
      <c r="F78" s="12"/>
    </row>
    <row r="79" spans="1:6" s="10" customFormat="1" ht="15.75">
      <c r="A79" s="86" t="s">
        <v>115</v>
      </c>
      <c r="B79" s="17">
        <v>2</v>
      </c>
      <c r="C79" s="81">
        <v>568504</v>
      </c>
      <c r="D79" s="81">
        <v>568504</v>
      </c>
      <c r="E79" s="81">
        <v>568504</v>
      </c>
      <c r="F79" s="12"/>
    </row>
    <row r="80" spans="1:6" s="10" customFormat="1" ht="15.75">
      <c r="A80" s="85" t="s">
        <v>496</v>
      </c>
      <c r="B80" s="101">
        <v>2</v>
      </c>
      <c r="C80" s="81">
        <v>5114</v>
      </c>
      <c r="D80" s="81">
        <v>5114</v>
      </c>
      <c r="E80" s="81">
        <v>5114</v>
      </c>
      <c r="F80" s="12"/>
    </row>
    <row r="81" spans="1:6" s="10" customFormat="1" ht="15.75">
      <c r="A81" s="85" t="s">
        <v>497</v>
      </c>
      <c r="B81" s="101">
        <v>2</v>
      </c>
      <c r="C81" s="81">
        <v>3587</v>
      </c>
      <c r="D81" s="81">
        <v>3587</v>
      </c>
      <c r="E81" s="81">
        <v>3587</v>
      </c>
      <c r="F81" s="12"/>
    </row>
    <row r="82" spans="1:6" s="10" customFormat="1" ht="15.75">
      <c r="A82" s="85" t="s">
        <v>498</v>
      </c>
      <c r="B82" s="101">
        <v>2</v>
      </c>
      <c r="C82" s="81">
        <v>26474</v>
      </c>
      <c r="D82" s="81">
        <v>26474</v>
      </c>
      <c r="E82" s="81">
        <v>26474</v>
      </c>
      <c r="F82" s="12"/>
    </row>
    <row r="83" spans="1:6" s="10" customFormat="1" ht="15.75">
      <c r="A83" s="85" t="s">
        <v>447</v>
      </c>
      <c r="B83" s="101">
        <v>2</v>
      </c>
      <c r="C83" s="81">
        <v>109135</v>
      </c>
      <c r="D83" s="81">
        <v>109135</v>
      </c>
      <c r="E83" s="81">
        <v>109135</v>
      </c>
      <c r="F83" s="12"/>
    </row>
    <row r="84" spans="1:6" s="10" customFormat="1" ht="15.75">
      <c r="A84" s="85" t="s">
        <v>499</v>
      </c>
      <c r="B84" s="17">
        <v>2</v>
      </c>
      <c r="C84" s="81">
        <v>310000</v>
      </c>
      <c r="D84" s="81">
        <v>310000</v>
      </c>
      <c r="E84" s="81">
        <v>310000</v>
      </c>
      <c r="F84" s="12"/>
    </row>
    <row r="85" spans="1:6" s="10" customFormat="1" ht="15.75">
      <c r="A85" s="85" t="s">
        <v>501</v>
      </c>
      <c r="B85" s="17">
        <v>2</v>
      </c>
      <c r="C85" s="81">
        <v>55000</v>
      </c>
      <c r="D85" s="81">
        <v>55000</v>
      </c>
      <c r="E85" s="81">
        <v>0</v>
      </c>
      <c r="F85" s="12"/>
    </row>
    <row r="86" spans="1:6" s="10" customFormat="1" ht="15.75">
      <c r="A86" s="127" t="s">
        <v>492</v>
      </c>
      <c r="B86" s="17">
        <v>2</v>
      </c>
      <c r="C86" s="81">
        <v>5000</v>
      </c>
      <c r="D86" s="81">
        <v>5000</v>
      </c>
      <c r="E86" s="81">
        <v>5000</v>
      </c>
      <c r="F86" s="12"/>
    </row>
    <row r="87" spans="1:6" s="10" customFormat="1" ht="31.5">
      <c r="A87" s="108" t="s">
        <v>175</v>
      </c>
      <c r="B87" s="17"/>
      <c r="C87" s="81">
        <f>SUM(C79:C86)</f>
        <v>1082814</v>
      </c>
      <c r="D87" s="81">
        <f>SUM(D79:D86)</f>
        <v>1082814</v>
      </c>
      <c r="E87" s="81">
        <f>SUM(E79:E86)</f>
        <v>1027814</v>
      </c>
      <c r="F87" s="12"/>
    </row>
    <row r="88" spans="1:6" s="10" customFormat="1" ht="15.75" hidden="1">
      <c r="A88" s="85" t="s">
        <v>440</v>
      </c>
      <c r="B88" s="101">
        <v>2</v>
      </c>
      <c r="C88" s="122"/>
      <c r="D88" s="122"/>
      <c r="E88" s="122"/>
      <c r="F88" s="12"/>
    </row>
    <row r="89" spans="1:6" s="10" customFormat="1" ht="15.75" hidden="1">
      <c r="A89" s="85" t="s">
        <v>441</v>
      </c>
      <c r="B89" s="101">
        <v>2</v>
      </c>
      <c r="C89" s="122"/>
      <c r="D89" s="122"/>
      <c r="E89" s="122"/>
      <c r="F89" s="12"/>
    </row>
    <row r="90" spans="1:6" s="10" customFormat="1" ht="15.75" hidden="1">
      <c r="A90" s="85" t="s">
        <v>442</v>
      </c>
      <c r="B90" s="101">
        <v>2</v>
      </c>
      <c r="C90" s="122"/>
      <c r="D90" s="122"/>
      <c r="E90" s="122"/>
      <c r="F90" s="12"/>
    </row>
    <row r="91" spans="1:6" s="10" customFormat="1" ht="15.75" hidden="1">
      <c r="A91" s="85" t="s">
        <v>443</v>
      </c>
      <c r="B91" s="101">
        <v>2</v>
      </c>
      <c r="C91" s="122"/>
      <c r="D91" s="122"/>
      <c r="E91" s="122"/>
      <c r="F91" s="12"/>
    </row>
    <row r="92" spans="1:6" s="10" customFormat="1" ht="15.75" hidden="1">
      <c r="A92" s="85" t="s">
        <v>444</v>
      </c>
      <c r="B92" s="101">
        <v>2</v>
      </c>
      <c r="C92" s="122"/>
      <c r="D92" s="122"/>
      <c r="E92" s="122"/>
      <c r="F92" s="12"/>
    </row>
    <row r="93" spans="1:6" s="10" customFormat="1" ht="15.75">
      <c r="A93" s="85" t="s">
        <v>500</v>
      </c>
      <c r="B93" s="101">
        <v>2</v>
      </c>
      <c r="C93" s="81">
        <v>191149</v>
      </c>
      <c r="D93" s="81">
        <v>191149</v>
      </c>
      <c r="E93" s="81">
        <v>191149</v>
      </c>
      <c r="F93" s="12"/>
    </row>
    <row r="94" spans="1:6" s="10" customFormat="1" ht="15.75" hidden="1">
      <c r="A94" s="85" t="s">
        <v>446</v>
      </c>
      <c r="B94" s="17">
        <v>2</v>
      </c>
      <c r="C94" s="122"/>
      <c r="D94" s="122"/>
      <c r="E94" s="122"/>
      <c r="F94" s="12"/>
    </row>
    <row r="95" spans="1:6" s="10" customFormat="1" ht="15.75" hidden="1">
      <c r="A95" s="85" t="s">
        <v>447</v>
      </c>
      <c r="B95" s="17">
        <v>2</v>
      </c>
      <c r="C95" s="122"/>
      <c r="D95" s="122"/>
      <c r="E95" s="122"/>
      <c r="F95" s="12"/>
    </row>
    <row r="96" spans="1:6" s="10" customFormat="1" ht="15.75" hidden="1">
      <c r="A96" s="85" t="s">
        <v>476</v>
      </c>
      <c r="B96" s="17">
        <v>2</v>
      </c>
      <c r="C96" s="122"/>
      <c r="D96" s="122"/>
      <c r="E96" s="122"/>
      <c r="F96" s="12"/>
    </row>
    <row r="97" spans="1:6" s="10" customFormat="1" ht="15.75" hidden="1">
      <c r="A97" s="85" t="s">
        <v>104</v>
      </c>
      <c r="B97" s="17"/>
      <c r="C97" s="122"/>
      <c r="D97" s="122"/>
      <c r="E97" s="122"/>
      <c r="F97" s="12"/>
    </row>
    <row r="98" spans="1:6" s="10" customFormat="1" ht="15.75">
      <c r="A98" s="108" t="s">
        <v>176</v>
      </c>
      <c r="B98" s="17"/>
      <c r="C98" s="81">
        <f>SUM(C88:C97)</f>
        <v>191149</v>
      </c>
      <c r="D98" s="81">
        <f>SUM(D88:D97)</f>
        <v>191149</v>
      </c>
      <c r="E98" s="81">
        <f>SUM(E88:E97)</f>
        <v>191149</v>
      </c>
      <c r="F98" s="12"/>
    </row>
    <row r="99" spans="1:6" s="10" customFormat="1" ht="31.5">
      <c r="A99" s="109" t="s">
        <v>173</v>
      </c>
      <c r="B99" s="17"/>
      <c r="C99" s="81">
        <f>C78+C87+C98</f>
        <v>1323963</v>
      </c>
      <c r="D99" s="81">
        <f>D78+D87+D98</f>
        <v>1323963</v>
      </c>
      <c r="E99" s="81">
        <f>E78+E87+E98</f>
        <v>1268963</v>
      </c>
      <c r="F99" s="12"/>
    </row>
    <row r="100" spans="1:6" s="10" customFormat="1" ht="15.75" hidden="1">
      <c r="A100" s="63"/>
      <c r="B100" s="101"/>
      <c r="C100" s="122"/>
      <c r="D100" s="122"/>
      <c r="E100" s="122"/>
      <c r="F100" s="12"/>
    </row>
    <row r="101" spans="1:6" s="10" customFormat="1" ht="31.5" hidden="1">
      <c r="A101" s="63" t="s">
        <v>177</v>
      </c>
      <c r="B101" s="101"/>
      <c r="C101" s="122"/>
      <c r="D101" s="122"/>
      <c r="E101" s="122"/>
      <c r="F101" s="12"/>
    </row>
    <row r="102" spans="1:6" s="10" customFormat="1" ht="15.75">
      <c r="A102" s="86" t="s">
        <v>429</v>
      </c>
      <c r="B102" s="101">
        <v>2</v>
      </c>
      <c r="C102" s="81">
        <v>100000</v>
      </c>
      <c r="D102" s="81">
        <v>0</v>
      </c>
      <c r="E102" s="81">
        <v>0</v>
      </c>
      <c r="F102" s="12"/>
    </row>
    <row r="103" spans="1:6" s="10" customFormat="1" ht="47.25">
      <c r="A103" s="63" t="s">
        <v>178</v>
      </c>
      <c r="B103" s="101"/>
      <c r="C103" s="81">
        <f>SUM(C102)</f>
        <v>100000</v>
      </c>
      <c r="D103" s="81">
        <f>SUM(D102)</f>
        <v>0</v>
      </c>
      <c r="E103" s="81">
        <f>SUM(E102)</f>
        <v>0</v>
      </c>
      <c r="F103" s="12"/>
    </row>
    <row r="104" spans="1:6" s="10" customFormat="1" ht="15.75" hidden="1">
      <c r="A104" s="63" t="s">
        <v>179</v>
      </c>
      <c r="B104" s="101"/>
      <c r="C104" s="122"/>
      <c r="D104" s="122"/>
      <c r="E104" s="122"/>
      <c r="F104" s="12"/>
    </row>
    <row r="105" spans="1:6" s="10" customFormat="1" ht="15.75" hidden="1">
      <c r="A105" s="63" t="s">
        <v>180</v>
      </c>
      <c r="B105" s="101"/>
      <c r="C105" s="122"/>
      <c r="D105" s="122"/>
      <c r="E105" s="122"/>
      <c r="F105" s="12"/>
    </row>
    <row r="106" spans="1:6" s="10" customFormat="1" ht="15.75" hidden="1">
      <c r="A106" s="119" t="s">
        <v>430</v>
      </c>
      <c r="B106" s="101">
        <v>2</v>
      </c>
      <c r="C106" s="122"/>
      <c r="D106" s="122"/>
      <c r="E106" s="122"/>
      <c r="F106" s="12"/>
    </row>
    <row r="107" spans="1:6" s="10" customFormat="1" ht="15.75" hidden="1">
      <c r="A107" s="119" t="s">
        <v>448</v>
      </c>
      <c r="B107" s="101">
        <v>2</v>
      </c>
      <c r="C107" s="122"/>
      <c r="D107" s="122"/>
      <c r="E107" s="122"/>
      <c r="F107" s="12"/>
    </row>
    <row r="108" spans="1:6" s="10" customFormat="1" ht="15.75" hidden="1">
      <c r="A108" s="119"/>
      <c r="B108" s="101">
        <v>2</v>
      </c>
      <c r="C108" s="122"/>
      <c r="D108" s="122"/>
      <c r="E108" s="122"/>
      <c r="F108" s="12"/>
    </row>
    <row r="109" spans="1:6" s="10" customFormat="1" ht="15.75" hidden="1">
      <c r="A109" s="119" t="s">
        <v>449</v>
      </c>
      <c r="B109" s="101">
        <v>2</v>
      </c>
      <c r="C109" s="81"/>
      <c r="D109" s="81"/>
      <c r="E109" s="81"/>
      <c r="F109" s="12"/>
    </row>
    <row r="110" spans="1:6" s="10" customFormat="1" ht="15.75" hidden="1">
      <c r="A110" s="110" t="s">
        <v>181</v>
      </c>
      <c r="B110" s="101"/>
      <c r="C110" s="81">
        <f>SUM(C106:C109)</f>
        <v>0</v>
      </c>
      <c r="D110" s="81">
        <f>SUM(D106:D109)</f>
        <v>0</v>
      </c>
      <c r="E110" s="81">
        <f>SUM(E106:E109)</f>
        <v>0</v>
      </c>
      <c r="F110" s="12"/>
    </row>
    <row r="111" spans="1:6" s="10" customFormat="1" ht="15.75" hidden="1">
      <c r="A111" s="86" t="s">
        <v>128</v>
      </c>
      <c r="B111" s="101">
        <v>2</v>
      </c>
      <c r="C111" s="81"/>
      <c r="D111" s="81"/>
      <c r="E111" s="81"/>
      <c r="F111" s="12"/>
    </row>
    <row r="112" spans="1:6" s="10" customFormat="1" ht="15.75" hidden="1">
      <c r="A112" s="86"/>
      <c r="B112" s="101"/>
      <c r="C112" s="81"/>
      <c r="D112" s="81"/>
      <c r="E112" s="81"/>
      <c r="F112" s="12"/>
    </row>
    <row r="113" spans="1:6" s="10" customFormat="1" ht="15.75" hidden="1">
      <c r="A113" s="110" t="s">
        <v>127</v>
      </c>
      <c r="B113" s="101"/>
      <c r="C113" s="81">
        <f>SUM(C111:C112)</f>
        <v>0</v>
      </c>
      <c r="D113" s="81">
        <f>SUM(D111:D112)</f>
        <v>0</v>
      </c>
      <c r="E113" s="81">
        <f>SUM(E111:E112)</f>
        <v>0</v>
      </c>
      <c r="F113" s="12"/>
    </row>
    <row r="114" spans="1:6" s="10" customFormat="1" ht="15.75" hidden="1">
      <c r="A114" s="86"/>
      <c r="B114" s="101"/>
      <c r="C114" s="81"/>
      <c r="D114" s="81"/>
      <c r="E114" s="81"/>
      <c r="F114" s="12"/>
    </row>
    <row r="115" spans="1:6" s="10" customFormat="1" ht="15.75" hidden="1">
      <c r="A115" s="63" t="s">
        <v>503</v>
      </c>
      <c r="B115" s="101">
        <v>2</v>
      </c>
      <c r="C115" s="81"/>
      <c r="D115" s="81"/>
      <c r="E115" s="81"/>
      <c r="F115" s="12"/>
    </row>
    <row r="116" spans="1:6" s="10" customFormat="1" ht="15.75" hidden="1">
      <c r="A116" s="110" t="s">
        <v>182</v>
      </c>
      <c r="B116" s="101"/>
      <c r="C116" s="81">
        <f>SUM(C114:C115)</f>
        <v>0</v>
      </c>
      <c r="D116" s="81">
        <f>SUM(D114:D115)</f>
        <v>0</v>
      </c>
      <c r="E116" s="81">
        <f>SUM(E114:E115)</f>
        <v>0</v>
      </c>
      <c r="F116" s="12"/>
    </row>
    <row r="117" spans="1:6" s="10" customFormat="1" ht="15.75" hidden="1">
      <c r="A117" s="67"/>
      <c r="B117" s="101"/>
      <c r="C117" s="81"/>
      <c r="D117" s="81"/>
      <c r="E117" s="81"/>
      <c r="F117" s="12"/>
    </row>
    <row r="118" spans="1:6" s="10" customFormat="1" ht="15.75" hidden="1">
      <c r="A118" s="63"/>
      <c r="B118" s="101"/>
      <c r="C118" s="81"/>
      <c r="D118" s="81"/>
      <c r="E118" s="81"/>
      <c r="F118" s="12"/>
    </row>
    <row r="119" spans="1:6" s="10" customFormat="1" ht="31.5" hidden="1">
      <c r="A119" s="109" t="s">
        <v>411</v>
      </c>
      <c r="B119" s="101"/>
      <c r="C119" s="81">
        <f>C110+C113+C116</f>
        <v>0</v>
      </c>
      <c r="D119" s="81">
        <f>D110+D113+D116</f>
        <v>0</v>
      </c>
      <c r="E119" s="81">
        <f>E110+E113+E116</f>
        <v>0</v>
      </c>
      <c r="F119" s="12"/>
    </row>
    <row r="120" spans="1:6" s="10" customFormat="1" ht="15.75">
      <c r="A120" s="86" t="s">
        <v>201</v>
      </c>
      <c r="B120" s="101">
        <v>2</v>
      </c>
      <c r="C120" s="81">
        <v>188208</v>
      </c>
      <c r="D120" s="81">
        <v>87145</v>
      </c>
      <c r="E120" s="81">
        <v>0</v>
      </c>
      <c r="F120" s="12"/>
    </row>
    <row r="121" spans="1:6" s="10" customFormat="1" ht="15.75" hidden="1">
      <c r="A121" s="86" t="s">
        <v>202</v>
      </c>
      <c r="B121" s="101">
        <v>2</v>
      </c>
      <c r="C121" s="81"/>
      <c r="D121" s="81"/>
      <c r="E121" s="81"/>
      <c r="F121" s="12"/>
    </row>
    <row r="122" spans="1:6" s="10" customFormat="1" ht="15.75">
      <c r="A122" s="63" t="s">
        <v>412</v>
      </c>
      <c r="B122" s="101"/>
      <c r="C122" s="81">
        <f>SUM(C120:C121)</f>
        <v>188208</v>
      </c>
      <c r="D122" s="81">
        <f>SUM(D120:D121)</f>
        <v>87145</v>
      </c>
      <c r="E122" s="81">
        <f>SUM(E120:E121)</f>
        <v>0</v>
      </c>
      <c r="F122" s="12"/>
    </row>
    <row r="123" spans="1:6" s="10" customFormat="1" ht="15.75">
      <c r="A123" s="65" t="s">
        <v>219</v>
      </c>
      <c r="B123" s="101"/>
      <c r="C123" s="83">
        <f>SUM(C124:C124:C126)</f>
        <v>1612171</v>
      </c>
      <c r="D123" s="83">
        <f>SUM(D124:D124:D126)</f>
        <v>1674095</v>
      </c>
      <c r="E123" s="83">
        <f>SUM(E124:E124:E126)</f>
        <v>1531950</v>
      </c>
      <c r="F123" s="12"/>
    </row>
    <row r="124" spans="1:6" s="10" customFormat="1" ht="15.75">
      <c r="A124" s="86" t="s">
        <v>376</v>
      </c>
      <c r="B124" s="99">
        <v>1</v>
      </c>
      <c r="C124" s="81">
        <f>SUMIF($B$64:$B$123,"1",C$64:C$123)</f>
        <v>0</v>
      </c>
      <c r="D124" s="81">
        <f>SUMIF($B$64:$B$123,"1",D$64:D$123)</f>
        <v>0</v>
      </c>
      <c r="E124" s="81">
        <f>SUMIF($B$64:$B$123,"1",E$64:E$123)</f>
        <v>0</v>
      </c>
      <c r="F124" s="12"/>
    </row>
    <row r="125" spans="1:6" s="10" customFormat="1" ht="15.75">
      <c r="A125" s="86" t="s">
        <v>218</v>
      </c>
      <c r="B125" s="99">
        <v>2</v>
      </c>
      <c r="C125" s="81">
        <f>SUMIF($B$64:$B$123,"2",C$64:C$123)</f>
        <v>1612171</v>
      </c>
      <c r="D125" s="81">
        <f>SUMIF($B$64:$B$123,"2",D$64:D$123)</f>
        <v>1674095</v>
      </c>
      <c r="E125" s="81">
        <f>SUMIF($B$64:$B$123,"2",E$64:E$123)</f>
        <v>1531950</v>
      </c>
      <c r="F125" s="12"/>
    </row>
    <row r="126" spans="1:6" s="10" customFormat="1" ht="15.75">
      <c r="A126" s="86" t="s">
        <v>110</v>
      </c>
      <c r="B126" s="99">
        <v>3</v>
      </c>
      <c r="C126" s="81">
        <f>SUMIF($B$64:$B$123,"3",C$64:C$123)</f>
        <v>0</v>
      </c>
      <c r="D126" s="81">
        <f>SUMIF($B$64:$B$123,"3",D$64:D$123)</f>
        <v>0</v>
      </c>
      <c r="E126" s="81">
        <f>SUMIF($B$64:$B$123,"3",E$64:E$123)</f>
        <v>0</v>
      </c>
      <c r="F126" s="12"/>
    </row>
    <row r="127" spans="1:6" ht="15.75">
      <c r="A127" s="67" t="s">
        <v>78</v>
      </c>
      <c r="B127" s="101"/>
      <c r="C127" s="81"/>
      <c r="D127" s="81"/>
      <c r="E127" s="81"/>
      <c r="F127" s="12"/>
    </row>
    <row r="128" spans="1:6" ht="15.75">
      <c r="A128" s="43" t="s">
        <v>220</v>
      </c>
      <c r="B128" s="101"/>
      <c r="C128" s="83">
        <f>SUM(C129:C131)</f>
        <v>114300</v>
      </c>
      <c r="D128" s="83">
        <f>SUM(D129:D131)</f>
        <v>1291595</v>
      </c>
      <c r="E128" s="83">
        <f>SUM(E129:E131)</f>
        <v>1244440</v>
      </c>
      <c r="F128" s="12"/>
    </row>
    <row r="129" spans="1:6" ht="15.75">
      <c r="A129" s="86" t="s">
        <v>376</v>
      </c>
      <c r="B129" s="99">
        <v>1</v>
      </c>
      <c r="C129" s="81">
        <f>Felh!J27</f>
        <v>0</v>
      </c>
      <c r="D129" s="81">
        <f>Felh!K27</f>
        <v>0</v>
      </c>
      <c r="E129" s="81">
        <f>Felh!L27</f>
        <v>0</v>
      </c>
      <c r="F129" s="12"/>
    </row>
    <row r="130" spans="1:6" ht="15.75">
      <c r="A130" s="86" t="s">
        <v>218</v>
      </c>
      <c r="B130" s="99">
        <v>2</v>
      </c>
      <c r="C130" s="81">
        <f>Felh!J28</f>
        <v>114300</v>
      </c>
      <c r="D130" s="81">
        <f>Felh!K28</f>
        <v>1291595</v>
      </c>
      <c r="E130" s="81">
        <f>Felh!L28</f>
        <v>1244440</v>
      </c>
      <c r="F130" s="12"/>
    </row>
    <row r="131" spans="1:6" ht="15.75">
      <c r="A131" s="86" t="s">
        <v>110</v>
      </c>
      <c r="B131" s="99">
        <v>3</v>
      </c>
      <c r="C131" s="81">
        <f>Felh!J29</f>
        <v>0</v>
      </c>
      <c r="D131" s="81">
        <f>Felh!K29</f>
        <v>0</v>
      </c>
      <c r="E131" s="81">
        <f>Felh!L29</f>
        <v>0</v>
      </c>
      <c r="F131" s="12"/>
    </row>
    <row r="132" spans="1:6" ht="15.75">
      <c r="A132" s="43" t="s">
        <v>221</v>
      </c>
      <c r="B132" s="101"/>
      <c r="C132" s="83">
        <f>SUM(C133:C135)</f>
        <v>863048</v>
      </c>
      <c r="D132" s="83">
        <f>SUM(D133:D135)</f>
        <v>2370782</v>
      </c>
      <c r="E132" s="83">
        <f>SUM(E133:E135)</f>
        <v>1810613</v>
      </c>
      <c r="F132" s="12"/>
    </row>
    <row r="133" spans="1:6" ht="15.75">
      <c r="A133" s="86" t="s">
        <v>376</v>
      </c>
      <c r="B133" s="99">
        <v>1</v>
      </c>
      <c r="C133" s="81">
        <f>Felh!J47</f>
        <v>0</v>
      </c>
      <c r="D133" s="81">
        <f>Felh!K47</f>
        <v>0</v>
      </c>
      <c r="E133" s="81">
        <f>Felh!L47</f>
        <v>0</v>
      </c>
      <c r="F133" s="12"/>
    </row>
    <row r="134" spans="1:6" ht="15.75">
      <c r="A134" s="86" t="s">
        <v>218</v>
      </c>
      <c r="B134" s="99">
        <v>2</v>
      </c>
      <c r="C134" s="81">
        <f>Felh!J48</f>
        <v>863048</v>
      </c>
      <c r="D134" s="81">
        <f>Felh!K48</f>
        <v>2370782</v>
      </c>
      <c r="E134" s="81">
        <f>Felh!L48</f>
        <v>1810613</v>
      </c>
      <c r="F134" s="12"/>
    </row>
    <row r="135" spans="1:6" ht="15" customHeight="1">
      <c r="A135" s="86" t="s">
        <v>110</v>
      </c>
      <c r="B135" s="99">
        <v>3</v>
      </c>
      <c r="C135" s="81">
        <f>Felh!J49</f>
        <v>0</v>
      </c>
      <c r="D135" s="81">
        <f>Felh!K49</f>
        <v>0</v>
      </c>
      <c r="E135" s="81">
        <f>Felh!L49</f>
        <v>0</v>
      </c>
      <c r="F135" s="12"/>
    </row>
    <row r="136" spans="1:6" ht="15.75">
      <c r="A136" s="43" t="s">
        <v>222</v>
      </c>
      <c r="B136" s="101"/>
      <c r="C136" s="83">
        <f>SUM(C137:C139)</f>
        <v>425558</v>
      </c>
      <c r="D136" s="83">
        <f>SUM(D137:D139)</f>
        <v>165558</v>
      </c>
      <c r="E136" s="83">
        <f>SUM(E137:E139)</f>
        <v>156281</v>
      </c>
      <c r="F136" s="12"/>
    </row>
    <row r="137" spans="1:6" ht="15.75">
      <c r="A137" s="86" t="s">
        <v>376</v>
      </c>
      <c r="B137" s="99">
        <v>1</v>
      </c>
      <c r="C137" s="81">
        <f>Felh!J68</f>
        <v>0</v>
      </c>
      <c r="D137" s="81">
        <f>Felh!K68</f>
        <v>0</v>
      </c>
      <c r="E137" s="81">
        <f>Felh!L68</f>
        <v>0</v>
      </c>
      <c r="F137" s="12"/>
    </row>
    <row r="138" spans="1:6" ht="15.75">
      <c r="A138" s="86" t="s">
        <v>218</v>
      </c>
      <c r="B138" s="99">
        <v>2</v>
      </c>
      <c r="C138" s="81">
        <f>Felh!J69</f>
        <v>425558</v>
      </c>
      <c r="D138" s="81">
        <f>Felh!K69</f>
        <v>165558</v>
      </c>
      <c r="E138" s="81">
        <f>Felh!L69</f>
        <v>156281</v>
      </c>
      <c r="F138" s="12"/>
    </row>
    <row r="139" spans="1:6" ht="15.75">
      <c r="A139" s="86" t="s">
        <v>110</v>
      </c>
      <c r="B139" s="99">
        <v>3</v>
      </c>
      <c r="C139" s="81">
        <f>Felh!J70</f>
        <v>0</v>
      </c>
      <c r="D139" s="81">
        <f>Felh!K70</f>
        <v>0</v>
      </c>
      <c r="E139" s="81">
        <f>Felh!L70</f>
        <v>0</v>
      </c>
      <c r="F139" s="12"/>
    </row>
    <row r="140" spans="1:6" ht="16.5">
      <c r="A140" s="69" t="s">
        <v>223</v>
      </c>
      <c r="B140" s="102"/>
      <c r="C140" s="81"/>
      <c r="D140" s="81"/>
      <c r="E140" s="81"/>
      <c r="F140" s="12"/>
    </row>
    <row r="141" spans="1:6" ht="15.75">
      <c r="A141" s="67" t="s">
        <v>112</v>
      </c>
      <c r="B141" s="101"/>
      <c r="C141" s="15"/>
      <c r="D141" s="15"/>
      <c r="E141" s="15"/>
      <c r="F141" s="12"/>
    </row>
    <row r="142" spans="1:6" ht="15.75">
      <c r="A142" s="63" t="s">
        <v>208</v>
      </c>
      <c r="B142" s="101"/>
      <c r="C142" s="15"/>
      <c r="D142" s="15"/>
      <c r="E142" s="15"/>
      <c r="F142" s="12"/>
    </row>
    <row r="143" spans="1:6" ht="31.5" hidden="1">
      <c r="A143" s="86" t="s">
        <v>413</v>
      </c>
      <c r="B143" s="101"/>
      <c r="C143" s="15"/>
      <c r="D143" s="15"/>
      <c r="E143" s="15"/>
      <c r="F143" s="12"/>
    </row>
    <row r="144" spans="1:6" ht="31.5" hidden="1">
      <c r="A144" s="86" t="s">
        <v>210</v>
      </c>
      <c r="B144" s="101"/>
      <c r="C144" s="15"/>
      <c r="D144" s="15"/>
      <c r="E144" s="15"/>
      <c r="F144" s="12"/>
    </row>
    <row r="145" spans="1:6" ht="31.5" hidden="1">
      <c r="A145" s="86" t="s">
        <v>414</v>
      </c>
      <c r="B145" s="101"/>
      <c r="C145" s="15"/>
      <c r="D145" s="15"/>
      <c r="E145" s="15"/>
      <c r="F145" s="12"/>
    </row>
    <row r="146" spans="1:6" ht="31.5">
      <c r="A146" s="86" t="s">
        <v>211</v>
      </c>
      <c r="B146" s="101">
        <v>2</v>
      </c>
      <c r="C146" s="15">
        <v>418261</v>
      </c>
      <c r="D146" s="15">
        <v>965337</v>
      </c>
      <c r="E146" s="15">
        <v>418261</v>
      </c>
      <c r="F146" s="12"/>
    </row>
    <row r="147" spans="1:6" ht="15.75" hidden="1">
      <c r="A147" s="86" t="s">
        <v>212</v>
      </c>
      <c r="B147" s="101"/>
      <c r="C147" s="15"/>
      <c r="D147" s="15"/>
      <c r="E147" s="15"/>
      <c r="F147" s="12"/>
    </row>
    <row r="148" spans="1:6" ht="31.5" hidden="1">
      <c r="A148" s="86" t="s">
        <v>427</v>
      </c>
      <c r="B148" s="101"/>
      <c r="C148" s="15"/>
      <c r="D148" s="15"/>
      <c r="E148" s="15"/>
      <c r="F148" s="12"/>
    </row>
    <row r="149" spans="1:6" ht="15.75" hidden="1">
      <c r="A149" s="86" t="s">
        <v>216</v>
      </c>
      <c r="B149" s="101"/>
      <c r="C149" s="15"/>
      <c r="D149" s="15"/>
      <c r="E149" s="15"/>
      <c r="F149" s="12"/>
    </row>
    <row r="150" spans="1:6" ht="15.75" hidden="1">
      <c r="A150" s="63" t="s">
        <v>217</v>
      </c>
      <c r="B150" s="101"/>
      <c r="C150" s="15"/>
      <c r="D150" s="15"/>
      <c r="E150" s="15"/>
      <c r="F150" s="12"/>
    </row>
    <row r="151" spans="1:6" ht="15.75" hidden="1">
      <c r="A151" s="63" t="s">
        <v>209</v>
      </c>
      <c r="B151" s="101"/>
      <c r="C151" s="15"/>
      <c r="D151" s="15"/>
      <c r="E151" s="15"/>
      <c r="F151" s="12"/>
    </row>
    <row r="152" spans="1:6" ht="15.75">
      <c r="A152" s="43" t="s">
        <v>112</v>
      </c>
      <c r="B152" s="101"/>
      <c r="C152" s="83">
        <f>SUM(C153:C155)</f>
        <v>418261</v>
      </c>
      <c r="D152" s="83">
        <f>SUM(D153:D155)</f>
        <v>965337</v>
      </c>
      <c r="E152" s="83">
        <f>SUM(E153:E155)</f>
        <v>418261</v>
      </c>
      <c r="F152" s="12"/>
    </row>
    <row r="153" spans="1:6" ht="15.75">
      <c r="A153" s="86" t="s">
        <v>376</v>
      </c>
      <c r="B153" s="99">
        <v>1</v>
      </c>
      <c r="C153" s="81">
        <f>SUMIF($B$141:$B$152,"1",C$141:C$152)</f>
        <v>0</v>
      </c>
      <c r="D153" s="81">
        <f>SUMIF($B$141:$B$152,"1",D$141:D$152)</f>
        <v>0</v>
      </c>
      <c r="E153" s="81">
        <f>SUMIF($B$141:$B$152,"1",E$141:E$152)</f>
        <v>0</v>
      </c>
      <c r="F153" s="12"/>
    </row>
    <row r="154" spans="1:6" ht="15.75">
      <c r="A154" s="86" t="s">
        <v>218</v>
      </c>
      <c r="B154" s="99">
        <v>2</v>
      </c>
      <c r="C154" s="81">
        <f>SUMIF($B$141:$B$152,"2",C$141:C$152)</f>
        <v>418261</v>
      </c>
      <c r="D154" s="81">
        <f>SUMIF($B$141:$B$152,"2",D$141:D$152)</f>
        <v>965337</v>
      </c>
      <c r="E154" s="81">
        <f>SUMIF($B$141:$B$152,"2",E$141:E$152)</f>
        <v>418261</v>
      </c>
      <c r="F154" s="12"/>
    </row>
    <row r="155" spans="1:6" ht="15.75">
      <c r="A155" s="86" t="s">
        <v>110</v>
      </c>
      <c r="B155" s="99">
        <v>3</v>
      </c>
      <c r="C155" s="81">
        <f>SUMIF($B$141:$B$152,"3",C$141:C$152)</f>
        <v>0</v>
      </c>
      <c r="D155" s="81">
        <f>SUMIF($B$141:$B$152,"3",D$141:D$152)</f>
        <v>0</v>
      </c>
      <c r="E155" s="81">
        <f>SUMIF($B$141:$B$152,"3",E$141:E$152)</f>
        <v>0</v>
      </c>
      <c r="F155" s="12"/>
    </row>
    <row r="156" spans="1:6" ht="15.75" hidden="1">
      <c r="A156" s="67" t="s">
        <v>113</v>
      </c>
      <c r="B156" s="101"/>
      <c r="C156" s="15"/>
      <c r="D156" s="15"/>
      <c r="E156" s="15"/>
      <c r="F156" s="12"/>
    </row>
    <row r="157" spans="1:6" ht="15.75" hidden="1">
      <c r="A157" s="63" t="s">
        <v>208</v>
      </c>
      <c r="B157" s="101"/>
      <c r="C157" s="15"/>
      <c r="D157" s="15"/>
      <c r="E157" s="15"/>
      <c r="F157" s="12"/>
    </row>
    <row r="158" spans="1:6" ht="31.5" hidden="1">
      <c r="A158" s="86" t="s">
        <v>413</v>
      </c>
      <c r="B158" s="101"/>
      <c r="C158" s="15"/>
      <c r="D158" s="15"/>
      <c r="E158" s="15"/>
      <c r="F158" s="12"/>
    </row>
    <row r="159" spans="1:6" ht="31.5" hidden="1">
      <c r="A159" s="86" t="s">
        <v>210</v>
      </c>
      <c r="B159" s="101"/>
      <c r="C159" s="15"/>
      <c r="D159" s="15"/>
      <c r="E159" s="15"/>
      <c r="F159" s="12"/>
    </row>
    <row r="160" spans="1:6" ht="31.5" hidden="1">
      <c r="A160" s="86" t="s">
        <v>414</v>
      </c>
      <c r="B160" s="101"/>
      <c r="C160" s="15"/>
      <c r="D160" s="15"/>
      <c r="E160" s="15"/>
      <c r="F160" s="12"/>
    </row>
    <row r="161" spans="1:6" ht="15.75" hidden="1">
      <c r="A161" s="86" t="s">
        <v>211</v>
      </c>
      <c r="B161" s="101"/>
      <c r="C161" s="15"/>
      <c r="D161" s="15"/>
      <c r="E161" s="15"/>
      <c r="F161" s="12"/>
    </row>
    <row r="162" spans="1:6" ht="15.75" hidden="1">
      <c r="A162" s="86" t="s">
        <v>212</v>
      </c>
      <c r="B162" s="101"/>
      <c r="C162" s="15"/>
      <c r="D162" s="15"/>
      <c r="E162" s="15"/>
      <c r="F162" s="12"/>
    </row>
    <row r="163" spans="1:6" ht="31.5" hidden="1">
      <c r="A163" s="86" t="s">
        <v>427</v>
      </c>
      <c r="B163" s="101"/>
      <c r="C163" s="15"/>
      <c r="D163" s="15"/>
      <c r="E163" s="15"/>
      <c r="F163" s="12"/>
    </row>
    <row r="164" spans="1:6" ht="15.75" hidden="1">
      <c r="A164" s="86" t="s">
        <v>216</v>
      </c>
      <c r="B164" s="101"/>
      <c r="C164" s="15"/>
      <c r="D164" s="15"/>
      <c r="E164" s="15"/>
      <c r="F164" s="12"/>
    </row>
    <row r="165" spans="1:6" ht="15.75" hidden="1">
      <c r="A165" s="63" t="s">
        <v>217</v>
      </c>
      <c r="B165" s="101"/>
      <c r="C165" s="15"/>
      <c r="D165" s="15"/>
      <c r="E165" s="15"/>
      <c r="F165" s="12"/>
    </row>
    <row r="166" spans="1:6" ht="15.75" hidden="1">
      <c r="A166" s="63" t="s">
        <v>209</v>
      </c>
      <c r="B166" s="101"/>
      <c r="C166" s="15"/>
      <c r="D166" s="15"/>
      <c r="E166" s="15"/>
      <c r="F166" s="12"/>
    </row>
    <row r="167" spans="1:6" ht="15.75" hidden="1">
      <c r="A167" s="43" t="s">
        <v>224</v>
      </c>
      <c r="B167" s="101"/>
      <c r="C167" s="83">
        <f>SUM(C168:C170)</f>
        <v>0</v>
      </c>
      <c r="D167" s="83">
        <f>SUM(D168:D170)</f>
        <v>0</v>
      </c>
      <c r="E167" s="83">
        <f>SUM(E168:E170)</f>
        <v>0</v>
      </c>
      <c r="F167" s="12"/>
    </row>
    <row r="168" spans="1:6" ht="15.75" hidden="1">
      <c r="A168" s="86" t="s">
        <v>376</v>
      </c>
      <c r="B168" s="99">
        <v>1</v>
      </c>
      <c r="C168" s="81">
        <f>SUMIF($B$156:$B$167,"1",C$156:C$167)</f>
        <v>0</v>
      </c>
      <c r="D168" s="81">
        <f>SUMIF($B$156:$B$167,"1",D$156:D$167)</f>
        <v>0</v>
      </c>
      <c r="E168" s="81">
        <f>SUMIF($B$156:$B$167,"1",E$156:E$167)</f>
        <v>0</v>
      </c>
      <c r="F168" s="12"/>
    </row>
    <row r="169" spans="1:6" ht="15.75" hidden="1">
      <c r="A169" s="86" t="s">
        <v>218</v>
      </c>
      <c r="B169" s="99">
        <v>2</v>
      </c>
      <c r="C169" s="81">
        <f>SUMIF($B$156:$B$167,"2",C$156:C$167)</f>
        <v>0</v>
      </c>
      <c r="D169" s="81">
        <f>SUMIF($B$156:$B$167,"2",D$156:D$167)</f>
        <v>0</v>
      </c>
      <c r="E169" s="81">
        <f>SUMIF($B$156:$B$167,"2",E$156:E$167)</f>
        <v>0</v>
      </c>
      <c r="F169" s="12"/>
    </row>
    <row r="170" spans="1:6" ht="15.75" hidden="1">
      <c r="A170" s="86" t="s">
        <v>110</v>
      </c>
      <c r="B170" s="99">
        <v>3</v>
      </c>
      <c r="C170" s="81">
        <f>SUMIF($B$156:$B$167,"3",C$156:C$167)</f>
        <v>0</v>
      </c>
      <c r="D170" s="81">
        <f>SUMIF($B$156:$B$167,"3",D$156:D$167)</f>
        <v>0</v>
      </c>
      <c r="E170" s="81">
        <f>SUMIF($B$156:$B$167,"3",E$156:E$167)</f>
        <v>0</v>
      </c>
      <c r="F170" s="12"/>
    </row>
    <row r="171" spans="1:6" ht="16.5">
      <c r="A171" s="68" t="s">
        <v>114</v>
      </c>
      <c r="B171" s="102"/>
      <c r="C171" s="18">
        <f>C7+C11+C15+C60+C123+C128+C132+C136+C152+C167</f>
        <v>16116804</v>
      </c>
      <c r="D171" s="18">
        <f>D7+D11+D15+D60+D123+D128+D132+D136+D152+D167</f>
        <v>21163952</v>
      </c>
      <c r="E171" s="18">
        <f>E7+E11+E15+E60+E123+E128+E132+E136+E152+E167</f>
        <v>18284928</v>
      </c>
      <c r="F171" s="12"/>
    </row>
    <row r="172" ht="15.75" hidden="1">
      <c r="C172" s="133">
        <f>Bevételek!C303</f>
        <v>16116804</v>
      </c>
    </row>
    <row r="173" ht="15.75" hidden="1">
      <c r="C173" s="133">
        <f>C172-C171</f>
        <v>0</v>
      </c>
    </row>
    <row r="174" ht="15.75" hidden="1"/>
    <row r="175" ht="15.75" hidden="1"/>
    <row r="176" ht="15.75" hidden="1">
      <c r="C176" s="133">
        <f>Bevételek!C303</f>
        <v>16116804</v>
      </c>
    </row>
    <row r="177" ht="15.75" hidden="1"/>
    <row r="178" ht="15.75" hidden="1">
      <c r="C178" s="133">
        <f>C176-C171</f>
        <v>0</v>
      </c>
    </row>
    <row r="364" ht="15.75"/>
    <row r="365" ht="15.75"/>
    <row r="366" ht="15.75"/>
    <row r="367" ht="15.75"/>
    <row r="368" ht="15.75"/>
    <row r="369" ht="15.75"/>
    <row r="370" ht="15.75"/>
    <row r="376" ht="15.75"/>
    <row r="377" ht="15.75"/>
    <row r="378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0"/>
  <sheetViews>
    <sheetView tabSelected="1" zoomScalePageLayoutView="0" workbookViewId="0" topLeftCell="A1">
      <pane xSplit="2" ySplit="4" topLeftCell="K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Q2"/>
    </sheetView>
  </sheetViews>
  <sheetFormatPr defaultColWidth="9.140625" defaultRowHeight="15"/>
  <cols>
    <col min="1" max="1" width="54.00390625" style="2" customWidth="1"/>
    <col min="2" max="2" width="5.7109375" style="2" customWidth="1"/>
    <col min="3" max="14" width="11.28125" style="2" customWidth="1"/>
    <col min="15" max="15" width="11.28125" style="20" customWidth="1"/>
    <col min="16" max="17" width="11.28125" style="2" customWidth="1"/>
    <col min="18" max="16384" width="9.140625" style="2" customWidth="1"/>
  </cols>
  <sheetData>
    <row r="1" spans="1:17" ht="15.75">
      <c r="A1" s="342" t="s">
        <v>495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15.75">
      <c r="A2" s="314" t="s">
        <v>433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4" spans="1:17" s="3" customFormat="1" ht="15.75" customHeight="1">
      <c r="A4" s="318" t="s">
        <v>252</v>
      </c>
      <c r="B4" s="360" t="s">
        <v>126</v>
      </c>
      <c r="C4" s="320" t="s">
        <v>105</v>
      </c>
      <c r="D4" s="321"/>
      <c r="E4" s="322"/>
      <c r="F4" s="320" t="s">
        <v>106</v>
      </c>
      <c r="G4" s="321"/>
      <c r="H4" s="322"/>
      <c r="I4" s="320" t="s">
        <v>17</v>
      </c>
      <c r="J4" s="321"/>
      <c r="K4" s="322"/>
      <c r="L4" s="320" t="s">
        <v>15</v>
      </c>
      <c r="M4" s="321"/>
      <c r="N4" s="322"/>
      <c r="O4" s="320" t="s">
        <v>5</v>
      </c>
      <c r="P4" s="321"/>
      <c r="Q4" s="322"/>
    </row>
    <row r="5" spans="1:17" s="3" customFormat="1" ht="31.5">
      <c r="A5" s="319"/>
      <c r="B5" s="361"/>
      <c r="C5" s="40" t="s">
        <v>155</v>
      </c>
      <c r="D5" s="40" t="s">
        <v>539</v>
      </c>
      <c r="E5" s="40" t="s">
        <v>540</v>
      </c>
      <c r="F5" s="40" t="s">
        <v>155</v>
      </c>
      <c r="G5" s="40" t="s">
        <v>539</v>
      </c>
      <c r="H5" s="40" t="s">
        <v>540</v>
      </c>
      <c r="I5" s="40" t="s">
        <v>155</v>
      </c>
      <c r="J5" s="40" t="s">
        <v>539</v>
      </c>
      <c r="K5" s="40" t="s">
        <v>540</v>
      </c>
      <c r="L5" s="40" t="s">
        <v>155</v>
      </c>
      <c r="M5" s="40" t="s">
        <v>539</v>
      </c>
      <c r="N5" s="40" t="s">
        <v>540</v>
      </c>
      <c r="O5" s="40" t="s">
        <v>155</v>
      </c>
      <c r="P5" s="40" t="s">
        <v>539</v>
      </c>
      <c r="Q5" s="40" t="s">
        <v>540</v>
      </c>
    </row>
    <row r="6" spans="1:17" s="3" customFormat="1" ht="31.5">
      <c r="A6" s="7" t="s">
        <v>225</v>
      </c>
      <c r="B6" s="98">
        <v>2</v>
      </c>
      <c r="C6" s="5">
        <v>4805827</v>
      </c>
      <c r="D6" s="5">
        <v>4705827</v>
      </c>
      <c r="E6" s="5">
        <v>4394076</v>
      </c>
      <c r="F6" s="5">
        <v>1068893</v>
      </c>
      <c r="G6" s="5">
        <v>1068893</v>
      </c>
      <c r="H6" s="5">
        <v>981764</v>
      </c>
      <c r="I6" s="5">
        <v>300000</v>
      </c>
      <c r="J6" s="5">
        <v>340134</v>
      </c>
      <c r="K6" s="5">
        <v>340134</v>
      </c>
      <c r="L6" s="5">
        <v>81000</v>
      </c>
      <c r="M6" s="5">
        <v>81000</v>
      </c>
      <c r="N6" s="5">
        <v>21146</v>
      </c>
      <c r="O6" s="5">
        <f aca="true" t="shared" si="0" ref="O6:O50">C6+F6+I6+L6</f>
        <v>6255720</v>
      </c>
      <c r="P6" s="5">
        <f aca="true" t="shared" si="1" ref="P6:P50">D6+G6+J6+M6</f>
        <v>6195854</v>
      </c>
      <c r="Q6" s="5">
        <f aca="true" t="shared" si="2" ref="Q6:Q50">E6+H6+K6+N6</f>
        <v>5737120</v>
      </c>
    </row>
    <row r="7" spans="1:17" s="3" customFormat="1" ht="31.5">
      <c r="A7" s="7" t="s">
        <v>504</v>
      </c>
      <c r="B7" s="98">
        <v>2</v>
      </c>
      <c r="C7" s="5">
        <v>149009</v>
      </c>
      <c r="D7" s="5">
        <v>149009</v>
      </c>
      <c r="E7" s="5">
        <v>149009</v>
      </c>
      <c r="F7" s="5">
        <v>50991</v>
      </c>
      <c r="G7" s="5">
        <v>50991</v>
      </c>
      <c r="H7" s="5">
        <v>50991</v>
      </c>
      <c r="I7" s="5"/>
      <c r="J7" s="5"/>
      <c r="K7" s="5"/>
      <c r="L7" s="5"/>
      <c r="M7" s="5"/>
      <c r="N7" s="5"/>
      <c r="O7" s="5">
        <f t="shared" si="0"/>
        <v>200000</v>
      </c>
      <c r="P7" s="5">
        <f t="shared" si="1"/>
        <v>200000</v>
      </c>
      <c r="Q7" s="5">
        <f t="shared" si="2"/>
        <v>200000</v>
      </c>
    </row>
    <row r="8" spans="1:17" s="3" customFormat="1" ht="31.5">
      <c r="A8" s="7" t="s">
        <v>225</v>
      </c>
      <c r="B8" s="98">
        <v>3</v>
      </c>
      <c r="C8" s="5">
        <v>636000</v>
      </c>
      <c r="D8" s="5">
        <v>636000</v>
      </c>
      <c r="E8" s="5">
        <v>626000</v>
      </c>
      <c r="F8" s="5">
        <v>142570</v>
      </c>
      <c r="G8" s="5">
        <v>142570</v>
      </c>
      <c r="H8" s="5">
        <v>125883</v>
      </c>
      <c r="I8" s="131"/>
      <c r="J8" s="131"/>
      <c r="K8" s="131"/>
      <c r="L8" s="131"/>
      <c r="M8" s="131"/>
      <c r="N8" s="131"/>
      <c r="O8" s="5">
        <f t="shared" si="0"/>
        <v>778570</v>
      </c>
      <c r="P8" s="5">
        <f t="shared" si="1"/>
        <v>778570</v>
      </c>
      <c r="Q8" s="5">
        <f t="shared" si="2"/>
        <v>751883</v>
      </c>
    </row>
    <row r="9" spans="1:17" s="3" customFormat="1" ht="15.75">
      <c r="A9" s="7" t="s">
        <v>488</v>
      </c>
      <c r="B9" s="98">
        <v>3</v>
      </c>
      <c r="C9" s="5">
        <v>50000</v>
      </c>
      <c r="D9" s="5">
        <v>50000</v>
      </c>
      <c r="E9" s="5"/>
      <c r="F9" s="5">
        <v>25000</v>
      </c>
      <c r="G9" s="5">
        <v>25000</v>
      </c>
      <c r="H9" s="5"/>
      <c r="I9" s="131"/>
      <c r="J9" s="131"/>
      <c r="K9" s="131"/>
      <c r="L9" s="131"/>
      <c r="M9" s="131"/>
      <c r="N9" s="131"/>
      <c r="O9" s="5">
        <f t="shared" si="0"/>
        <v>75000</v>
      </c>
      <c r="P9" s="5">
        <f t="shared" si="1"/>
        <v>75000</v>
      </c>
      <c r="Q9" s="5">
        <f t="shared" si="2"/>
        <v>0</v>
      </c>
    </row>
    <row r="10" spans="1:17" s="3" customFormat="1" ht="15.75">
      <c r="A10" s="7" t="s">
        <v>226</v>
      </c>
      <c r="B10" s="98">
        <v>2</v>
      </c>
      <c r="C10" s="5">
        <v>50000</v>
      </c>
      <c r="D10" s="5">
        <v>50000</v>
      </c>
      <c r="E10" s="5"/>
      <c r="F10" s="5">
        <v>11000</v>
      </c>
      <c r="G10" s="5">
        <v>11000</v>
      </c>
      <c r="H10" s="5"/>
      <c r="I10" s="5">
        <v>250000</v>
      </c>
      <c r="J10" s="5">
        <v>240000</v>
      </c>
      <c r="K10" s="5">
        <v>34835</v>
      </c>
      <c r="L10" s="5">
        <v>67500</v>
      </c>
      <c r="M10" s="5">
        <v>67500</v>
      </c>
      <c r="N10" s="5">
        <v>5739</v>
      </c>
      <c r="O10" s="5">
        <f t="shared" si="0"/>
        <v>378500</v>
      </c>
      <c r="P10" s="5">
        <f t="shared" si="1"/>
        <v>368500</v>
      </c>
      <c r="Q10" s="5">
        <f t="shared" si="2"/>
        <v>40574</v>
      </c>
    </row>
    <row r="11" spans="1:17" s="3" customFormat="1" ht="31.5">
      <c r="A11" s="7" t="s">
        <v>227</v>
      </c>
      <c r="B11" s="98">
        <v>2</v>
      </c>
      <c r="C11" s="131"/>
      <c r="D11" s="131"/>
      <c r="E11" s="131"/>
      <c r="F11" s="131"/>
      <c r="G11" s="131"/>
      <c r="H11" s="131"/>
      <c r="I11" s="5">
        <v>50000</v>
      </c>
      <c r="J11" s="5">
        <v>50000</v>
      </c>
      <c r="K11" s="5"/>
      <c r="L11" s="5">
        <v>13500</v>
      </c>
      <c r="M11" s="5">
        <v>13500</v>
      </c>
      <c r="N11" s="5"/>
      <c r="O11" s="5">
        <f t="shared" si="0"/>
        <v>63500</v>
      </c>
      <c r="P11" s="5">
        <f t="shared" si="1"/>
        <v>63500</v>
      </c>
      <c r="Q11" s="5">
        <f t="shared" si="2"/>
        <v>0</v>
      </c>
    </row>
    <row r="12" spans="1:17" s="3" customFormat="1" ht="15.75" hidden="1">
      <c r="A12" s="7" t="s">
        <v>228</v>
      </c>
      <c r="B12" s="98">
        <v>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5">
        <f t="shared" si="0"/>
        <v>0</v>
      </c>
      <c r="P12" s="5">
        <f t="shared" si="1"/>
        <v>0</v>
      </c>
      <c r="Q12" s="5">
        <f t="shared" si="2"/>
        <v>0</v>
      </c>
    </row>
    <row r="13" spans="1:17" s="3" customFormat="1" ht="15.75" hidden="1">
      <c r="A13" s="7" t="s">
        <v>229</v>
      </c>
      <c r="B13" s="98">
        <v>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230</v>
      </c>
      <c r="B14" s="98">
        <v>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>
      <c r="A15" s="7" t="s">
        <v>468</v>
      </c>
      <c r="B15" s="98">
        <v>2</v>
      </c>
      <c r="C15" s="5"/>
      <c r="D15" s="5">
        <v>694778</v>
      </c>
      <c r="E15" s="5">
        <v>694778</v>
      </c>
      <c r="F15" s="5"/>
      <c r="G15" s="5">
        <v>76429</v>
      </c>
      <c r="H15" s="5">
        <v>76429</v>
      </c>
      <c r="I15" s="131"/>
      <c r="J15" s="131">
        <v>20276</v>
      </c>
      <c r="K15" s="131">
        <v>20276</v>
      </c>
      <c r="L15" s="131"/>
      <c r="M15" s="131">
        <v>5474</v>
      </c>
      <c r="N15" s="131">
        <v>5474</v>
      </c>
      <c r="O15" s="5">
        <f t="shared" si="0"/>
        <v>0</v>
      </c>
      <c r="P15" s="5">
        <f t="shared" si="1"/>
        <v>796957</v>
      </c>
      <c r="Q15" s="5">
        <f t="shared" si="2"/>
        <v>796957</v>
      </c>
    </row>
    <row r="16" spans="1:17" s="3" customFormat="1" ht="15.75" hidden="1">
      <c r="A16" s="7" t="s">
        <v>469</v>
      </c>
      <c r="B16" s="98">
        <v>2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231</v>
      </c>
      <c r="B17" s="98">
        <v>2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232</v>
      </c>
      <c r="B18" s="98">
        <v>2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233</v>
      </c>
      <c r="B19" s="98">
        <v>2</v>
      </c>
      <c r="C19" s="131"/>
      <c r="D19" s="131"/>
      <c r="E19" s="131"/>
      <c r="F19" s="131"/>
      <c r="G19" s="131"/>
      <c r="H19" s="131"/>
      <c r="I19" s="5">
        <v>900000</v>
      </c>
      <c r="J19" s="5">
        <v>1350000</v>
      </c>
      <c r="K19" s="5">
        <v>1247348</v>
      </c>
      <c r="L19" s="5">
        <v>243000</v>
      </c>
      <c r="M19" s="5">
        <v>387500</v>
      </c>
      <c r="N19" s="5">
        <v>312484</v>
      </c>
      <c r="O19" s="5">
        <f t="shared" si="0"/>
        <v>1143000</v>
      </c>
      <c r="P19" s="5">
        <f t="shared" si="1"/>
        <v>1737500</v>
      </c>
      <c r="Q19" s="5">
        <f t="shared" si="2"/>
        <v>1559832</v>
      </c>
    </row>
    <row r="20" spans="1:17" ht="15.75" hidden="1">
      <c r="A20" s="7" t="s">
        <v>434</v>
      </c>
      <c r="B20" s="98">
        <v>2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ht="31.5">
      <c r="A21" s="7" t="s">
        <v>234</v>
      </c>
      <c r="B21" s="98">
        <v>2</v>
      </c>
      <c r="C21" s="131"/>
      <c r="D21" s="131"/>
      <c r="E21" s="131"/>
      <c r="F21" s="131"/>
      <c r="G21" s="131"/>
      <c r="H21" s="131"/>
      <c r="I21" s="5">
        <v>600000</v>
      </c>
      <c r="J21" s="5">
        <v>132977</v>
      </c>
      <c r="K21" s="5"/>
      <c r="L21" s="5">
        <v>162000</v>
      </c>
      <c r="M21" s="5">
        <v>31000</v>
      </c>
      <c r="N21" s="5"/>
      <c r="O21" s="5">
        <f t="shared" si="0"/>
        <v>762000</v>
      </c>
      <c r="P21" s="5">
        <f t="shared" si="1"/>
        <v>163977</v>
      </c>
      <c r="Q21" s="5">
        <f t="shared" si="2"/>
        <v>0</v>
      </c>
    </row>
    <row r="22" spans="1:17" ht="31.5">
      <c r="A22" s="7" t="s">
        <v>235</v>
      </c>
      <c r="B22" s="98">
        <v>2</v>
      </c>
      <c r="C22" s="131"/>
      <c r="D22" s="131"/>
      <c r="E22" s="131"/>
      <c r="F22" s="131"/>
      <c r="G22" s="131"/>
      <c r="H22" s="131"/>
      <c r="I22" s="5">
        <v>60000</v>
      </c>
      <c r="J22" s="5">
        <v>60000</v>
      </c>
      <c r="K22" s="5">
        <v>3209</v>
      </c>
      <c r="L22" s="5">
        <v>16200</v>
      </c>
      <c r="M22" s="5">
        <v>16200</v>
      </c>
      <c r="N22" s="5">
        <v>866</v>
      </c>
      <c r="O22" s="5">
        <f t="shared" si="0"/>
        <v>76200</v>
      </c>
      <c r="P22" s="5">
        <f t="shared" si="1"/>
        <v>76200</v>
      </c>
      <c r="Q22" s="5">
        <f t="shared" si="2"/>
        <v>4075</v>
      </c>
    </row>
    <row r="23" spans="1:17" s="3" customFormat="1" ht="15.75" hidden="1">
      <c r="A23" s="7" t="s">
        <v>236</v>
      </c>
      <c r="B23" s="98">
        <v>2</v>
      </c>
      <c r="C23" s="131"/>
      <c r="D23" s="131"/>
      <c r="E23" s="131"/>
      <c r="F23" s="131"/>
      <c r="G23" s="131"/>
      <c r="H23" s="131"/>
      <c r="I23" s="5"/>
      <c r="J23" s="5"/>
      <c r="K23" s="5"/>
      <c r="L23" s="131"/>
      <c r="M23" s="131"/>
      <c r="N23" s="131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s="3" customFormat="1" ht="15.75">
      <c r="A24" s="7" t="s">
        <v>237</v>
      </c>
      <c r="B24" s="98">
        <v>2</v>
      </c>
      <c r="C24" s="131"/>
      <c r="D24" s="131"/>
      <c r="E24" s="131"/>
      <c r="F24" s="131"/>
      <c r="G24" s="131"/>
      <c r="H24" s="131"/>
      <c r="I24" s="5">
        <v>5000</v>
      </c>
      <c r="J24" s="5">
        <v>5000</v>
      </c>
      <c r="K24" s="5"/>
      <c r="L24" s="5">
        <v>1350</v>
      </c>
      <c r="M24" s="5">
        <v>1350</v>
      </c>
      <c r="N24" s="5"/>
      <c r="O24" s="5">
        <f t="shared" si="0"/>
        <v>6350</v>
      </c>
      <c r="P24" s="5">
        <f t="shared" si="1"/>
        <v>6350</v>
      </c>
      <c r="Q24" s="5">
        <f t="shared" si="2"/>
        <v>0</v>
      </c>
    </row>
    <row r="25" spans="1:17" ht="15.75">
      <c r="A25" s="7" t="s">
        <v>238</v>
      </c>
      <c r="B25" s="98">
        <v>2</v>
      </c>
      <c r="C25" s="131"/>
      <c r="D25" s="131"/>
      <c r="E25" s="131"/>
      <c r="F25" s="131"/>
      <c r="G25" s="131"/>
      <c r="H25" s="131"/>
      <c r="I25" s="5">
        <v>200000</v>
      </c>
      <c r="J25" s="5">
        <v>200000</v>
      </c>
      <c r="K25" s="5">
        <v>125187</v>
      </c>
      <c r="L25" s="5">
        <v>54000</v>
      </c>
      <c r="M25" s="5">
        <v>54000</v>
      </c>
      <c r="N25" s="5">
        <v>31395</v>
      </c>
      <c r="O25" s="5">
        <f t="shared" si="0"/>
        <v>254000</v>
      </c>
      <c r="P25" s="5">
        <f t="shared" si="1"/>
        <v>254000</v>
      </c>
      <c r="Q25" s="5">
        <f t="shared" si="2"/>
        <v>156582</v>
      </c>
    </row>
    <row r="26" spans="1:17" ht="15.75">
      <c r="A26" s="7" t="s">
        <v>239</v>
      </c>
      <c r="B26" s="98">
        <v>2</v>
      </c>
      <c r="C26" s="5">
        <v>0</v>
      </c>
      <c r="D26" s="5">
        <v>0</v>
      </c>
      <c r="E26" s="5"/>
      <c r="F26" s="5">
        <v>0</v>
      </c>
      <c r="G26" s="5">
        <v>0</v>
      </c>
      <c r="H26" s="5"/>
      <c r="I26" s="5">
        <v>200000</v>
      </c>
      <c r="J26" s="5">
        <v>678292</v>
      </c>
      <c r="K26" s="5">
        <v>999100</v>
      </c>
      <c r="L26" s="5">
        <v>54000</v>
      </c>
      <c r="M26" s="5">
        <v>61639</v>
      </c>
      <c r="N26" s="5">
        <v>254639</v>
      </c>
      <c r="O26" s="5">
        <f t="shared" si="0"/>
        <v>254000</v>
      </c>
      <c r="P26" s="5">
        <f t="shared" si="1"/>
        <v>739931</v>
      </c>
      <c r="Q26" s="5">
        <f t="shared" si="2"/>
        <v>1253739</v>
      </c>
    </row>
    <row r="27" spans="1:17" s="3" customFormat="1" ht="15.75">
      <c r="A27" s="7" t="s">
        <v>474</v>
      </c>
      <c r="B27" s="98">
        <v>2</v>
      </c>
      <c r="C27" s="131"/>
      <c r="D27" s="131"/>
      <c r="E27" s="131"/>
      <c r="F27" s="131"/>
      <c r="G27" s="131"/>
      <c r="H27" s="131"/>
      <c r="I27" s="5">
        <v>10000</v>
      </c>
      <c r="J27" s="5">
        <v>10000</v>
      </c>
      <c r="K27" s="5"/>
      <c r="L27" s="5">
        <v>2700</v>
      </c>
      <c r="M27" s="5">
        <v>2700</v>
      </c>
      <c r="N27" s="5"/>
      <c r="O27" s="5">
        <f t="shared" si="0"/>
        <v>12700</v>
      </c>
      <c r="P27" s="5">
        <f t="shared" si="1"/>
        <v>12700</v>
      </c>
      <c r="Q27" s="5">
        <f t="shared" si="2"/>
        <v>0</v>
      </c>
    </row>
    <row r="28" spans="1:17" s="3" customFormat="1" ht="15.75">
      <c r="A28" s="7" t="s">
        <v>240</v>
      </c>
      <c r="B28" s="98">
        <v>2</v>
      </c>
      <c r="C28" s="131"/>
      <c r="D28" s="131"/>
      <c r="E28" s="131"/>
      <c r="F28" s="131"/>
      <c r="G28" s="131"/>
      <c r="H28" s="131"/>
      <c r="I28" s="5">
        <v>50000</v>
      </c>
      <c r="J28" s="5">
        <v>150000</v>
      </c>
      <c r="K28" s="5">
        <v>111922</v>
      </c>
      <c r="L28" s="5">
        <v>13500</v>
      </c>
      <c r="M28" s="5">
        <v>40500</v>
      </c>
      <c r="N28" s="5">
        <v>23847</v>
      </c>
      <c r="O28" s="5">
        <f t="shared" si="0"/>
        <v>63500</v>
      </c>
      <c r="P28" s="5">
        <f t="shared" si="1"/>
        <v>190500</v>
      </c>
      <c r="Q28" s="5">
        <f t="shared" si="2"/>
        <v>135769</v>
      </c>
    </row>
    <row r="29" spans="1:17" s="3" customFormat="1" ht="15.75" hidden="1">
      <c r="A29" s="7" t="s">
        <v>241</v>
      </c>
      <c r="B29" s="98">
        <v>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ht="31.5" hidden="1">
      <c r="A30" s="7" t="s">
        <v>242</v>
      </c>
      <c r="B30" s="98">
        <v>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 hidden="1">
      <c r="A31" s="7" t="s">
        <v>243</v>
      </c>
      <c r="B31" s="98">
        <v>2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>
      <c r="A32" s="7" t="s">
        <v>244</v>
      </c>
      <c r="B32" s="98">
        <v>2</v>
      </c>
      <c r="C32" s="131"/>
      <c r="D32" s="131"/>
      <c r="E32" s="131"/>
      <c r="F32" s="131"/>
      <c r="G32" s="131"/>
      <c r="H32" s="131"/>
      <c r="I32" s="5">
        <v>5000</v>
      </c>
      <c r="J32" s="5">
        <v>5000</v>
      </c>
      <c r="K32" s="5">
        <v>1500</v>
      </c>
      <c r="L32" s="131"/>
      <c r="M32" s="131"/>
      <c r="N32" s="131"/>
      <c r="O32" s="5">
        <f t="shared" si="0"/>
        <v>5000</v>
      </c>
      <c r="P32" s="5">
        <f t="shared" si="1"/>
        <v>5000</v>
      </c>
      <c r="Q32" s="5">
        <f t="shared" si="2"/>
        <v>1500</v>
      </c>
    </row>
    <row r="33" spans="1:17" s="3" customFormat="1" ht="15.75" hidden="1">
      <c r="A33" s="7" t="s">
        <v>245</v>
      </c>
      <c r="B33" s="98">
        <v>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31.5" hidden="1">
      <c r="A34" s="7" t="s">
        <v>246</v>
      </c>
      <c r="B34" s="98">
        <v>2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247</v>
      </c>
      <c r="B35" s="98">
        <v>2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15.75" hidden="1">
      <c r="A36" s="7" t="s">
        <v>466</v>
      </c>
      <c r="B36" s="98">
        <v>2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248</v>
      </c>
      <c r="B37" s="98">
        <v>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>
      <c r="A38" s="7" t="s">
        <v>249</v>
      </c>
      <c r="B38" s="98">
        <v>2</v>
      </c>
      <c r="C38" s="5">
        <v>226800</v>
      </c>
      <c r="D38" s="5">
        <v>236800</v>
      </c>
      <c r="E38" s="5">
        <v>236800</v>
      </c>
      <c r="F38" s="5">
        <v>49896</v>
      </c>
      <c r="G38" s="5">
        <v>52096</v>
      </c>
      <c r="H38" s="5">
        <v>52931</v>
      </c>
      <c r="I38" s="5">
        <v>200000</v>
      </c>
      <c r="J38" s="5">
        <v>200000</v>
      </c>
      <c r="K38" s="5">
        <v>169813</v>
      </c>
      <c r="L38" s="5">
        <v>54000</v>
      </c>
      <c r="M38" s="5">
        <v>54000</v>
      </c>
      <c r="N38" s="5">
        <v>40482</v>
      </c>
      <c r="O38" s="5">
        <f t="shared" si="0"/>
        <v>530696</v>
      </c>
      <c r="P38" s="5">
        <f t="shared" si="1"/>
        <v>542896</v>
      </c>
      <c r="Q38" s="5">
        <f t="shared" si="2"/>
        <v>500026</v>
      </c>
    </row>
    <row r="39" spans="1:17" s="3" customFormat="1" ht="31.5">
      <c r="A39" s="7" t="s">
        <v>250</v>
      </c>
      <c r="B39" s="98">
        <v>2</v>
      </c>
      <c r="C39" s="131"/>
      <c r="D39" s="131"/>
      <c r="E39" s="131"/>
      <c r="F39" s="131"/>
      <c r="G39" s="131"/>
      <c r="H39" s="131"/>
      <c r="I39" s="5">
        <v>300000</v>
      </c>
      <c r="J39" s="5">
        <v>405970</v>
      </c>
      <c r="K39" s="5">
        <v>391229</v>
      </c>
      <c r="L39" s="5">
        <v>81000</v>
      </c>
      <c r="M39" s="5">
        <v>81000</v>
      </c>
      <c r="N39" s="5">
        <v>41548</v>
      </c>
      <c r="O39" s="5">
        <f t="shared" si="0"/>
        <v>381000</v>
      </c>
      <c r="P39" s="5">
        <f t="shared" si="1"/>
        <v>486970</v>
      </c>
      <c r="Q39" s="5">
        <f t="shared" si="2"/>
        <v>432777</v>
      </c>
    </row>
    <row r="40" spans="1:17" s="3" customFormat="1" ht="15.75">
      <c r="A40" s="7" t="s">
        <v>489</v>
      </c>
      <c r="B40" s="98">
        <v>2</v>
      </c>
      <c r="C40" s="5">
        <v>400000</v>
      </c>
      <c r="D40" s="5">
        <v>400000</v>
      </c>
      <c r="E40" s="5">
        <v>314435</v>
      </c>
      <c r="F40" s="131"/>
      <c r="G40" s="131"/>
      <c r="H40" s="131"/>
      <c r="I40" s="131"/>
      <c r="J40" s="131"/>
      <c r="K40" s="131"/>
      <c r="L40" s="131"/>
      <c r="M40" s="131"/>
      <c r="N40" s="131"/>
      <c r="O40" s="5">
        <f t="shared" si="0"/>
        <v>400000</v>
      </c>
      <c r="P40" s="5">
        <f t="shared" si="1"/>
        <v>400000</v>
      </c>
      <c r="Q40" s="5">
        <f t="shared" si="2"/>
        <v>314435</v>
      </c>
    </row>
    <row r="41" spans="1:17" ht="15.75" hidden="1">
      <c r="A41" s="7" t="s">
        <v>460</v>
      </c>
      <c r="B41" s="98">
        <v>2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5">
        <f t="shared" si="0"/>
        <v>0</v>
      </c>
      <c r="P41" s="5">
        <f t="shared" si="1"/>
        <v>0</v>
      </c>
      <c r="Q41" s="5">
        <f t="shared" si="2"/>
        <v>0</v>
      </c>
    </row>
    <row r="42" spans="1:17" s="3" customFormat="1" ht="15.75">
      <c r="A42" s="7" t="s">
        <v>251</v>
      </c>
      <c r="B42" s="98">
        <v>2</v>
      </c>
      <c r="C42" s="131"/>
      <c r="D42" s="131"/>
      <c r="E42" s="131"/>
      <c r="F42" s="131"/>
      <c r="G42" s="131"/>
      <c r="H42" s="131"/>
      <c r="I42" s="5">
        <v>124512</v>
      </c>
      <c r="J42" s="5">
        <v>217779</v>
      </c>
      <c r="K42" s="5">
        <v>191820</v>
      </c>
      <c r="L42" s="5">
        <v>33618</v>
      </c>
      <c r="M42" s="5">
        <v>58801</v>
      </c>
      <c r="N42" s="5">
        <v>51794</v>
      </c>
      <c r="O42" s="5">
        <f t="shared" si="0"/>
        <v>158130</v>
      </c>
      <c r="P42" s="5">
        <f t="shared" si="1"/>
        <v>276580</v>
      </c>
      <c r="Q42" s="5">
        <f t="shared" si="2"/>
        <v>243614</v>
      </c>
    </row>
    <row r="43" spans="1:17" s="3" customFormat="1" ht="15.75">
      <c r="A43" s="7" t="s">
        <v>131</v>
      </c>
      <c r="B43" s="98"/>
      <c r="C43" s="5"/>
      <c r="D43" s="5"/>
      <c r="E43" s="5"/>
      <c r="F43" s="5"/>
      <c r="G43" s="5"/>
      <c r="H43" s="5"/>
      <c r="I43" s="5">
        <f>SUM(I44:I46)</f>
        <v>877368</v>
      </c>
      <c r="J43" s="5">
        <f>SUM(J44:J46)</f>
        <v>956164</v>
      </c>
      <c r="K43" s="5">
        <f>SUM(K44:K46)</f>
        <v>789414</v>
      </c>
      <c r="L43" s="5"/>
      <c r="M43" s="5"/>
      <c r="N43" s="5"/>
      <c r="O43" s="5">
        <f t="shared" si="0"/>
        <v>877368</v>
      </c>
      <c r="P43" s="5">
        <f t="shared" si="1"/>
        <v>956164</v>
      </c>
      <c r="Q43" s="5">
        <f t="shared" si="2"/>
        <v>789414</v>
      </c>
    </row>
    <row r="44" spans="1:17" s="3" customFormat="1" ht="15.75">
      <c r="A44" s="86" t="s">
        <v>376</v>
      </c>
      <c r="B44" s="98">
        <v>1</v>
      </c>
      <c r="C44" s="5"/>
      <c r="D44" s="5"/>
      <c r="E44" s="5"/>
      <c r="F44" s="5"/>
      <c r="G44" s="5"/>
      <c r="H44" s="5"/>
      <c r="I44" s="5">
        <f>SUMIF($B$6:$B$43,"1",L$6:L$43)</f>
        <v>0</v>
      </c>
      <c r="J44" s="5">
        <f>SUMIF($B$6:$B$43,"1",M$6:M$43)</f>
        <v>0</v>
      </c>
      <c r="K44" s="5">
        <f>SUMIF($B$6:$B$43,"1",N$6:N$43)</f>
        <v>0</v>
      </c>
      <c r="L44" s="5"/>
      <c r="M44" s="5"/>
      <c r="N44" s="5"/>
      <c r="O44" s="5">
        <f t="shared" si="0"/>
        <v>0</v>
      </c>
      <c r="P44" s="5">
        <f t="shared" si="1"/>
        <v>0</v>
      </c>
      <c r="Q44" s="5">
        <f t="shared" si="2"/>
        <v>0</v>
      </c>
    </row>
    <row r="45" spans="1:17" s="3" customFormat="1" ht="15.75">
      <c r="A45" s="86" t="s">
        <v>218</v>
      </c>
      <c r="B45" s="98">
        <v>2</v>
      </c>
      <c r="C45" s="5"/>
      <c r="D45" s="5"/>
      <c r="E45" s="5"/>
      <c r="F45" s="5"/>
      <c r="G45" s="5"/>
      <c r="H45" s="5"/>
      <c r="I45" s="5">
        <f>SUMIF($B$6:$B$43,"2",L$6:L$43)</f>
        <v>877368</v>
      </c>
      <c r="J45" s="5">
        <f>SUMIF($B$6:$B$43,"2",M$6:M$43)</f>
        <v>956164</v>
      </c>
      <c r="K45" s="5">
        <f>SUMIF($B$6:$B$43,"2",N$6:N$43)</f>
        <v>789414</v>
      </c>
      <c r="L45" s="5"/>
      <c r="M45" s="5"/>
      <c r="N45" s="5"/>
      <c r="O45" s="5">
        <f t="shared" si="0"/>
        <v>877368</v>
      </c>
      <c r="P45" s="5">
        <f t="shared" si="1"/>
        <v>956164</v>
      </c>
      <c r="Q45" s="5">
        <f t="shared" si="2"/>
        <v>789414</v>
      </c>
    </row>
    <row r="46" spans="1:17" s="3" customFormat="1" ht="15.75">
      <c r="A46" s="86" t="s">
        <v>110</v>
      </c>
      <c r="B46" s="98">
        <v>3</v>
      </c>
      <c r="C46" s="5"/>
      <c r="D46" s="5"/>
      <c r="E46" s="5"/>
      <c r="F46" s="5"/>
      <c r="G46" s="5"/>
      <c r="H46" s="5"/>
      <c r="I46" s="5">
        <f>SUMIF($B$6:$B$43,"3",L$6:L$43)</f>
        <v>0</v>
      </c>
      <c r="J46" s="5">
        <f>SUMIF($B$6:$B$43,"3",M$6:M$43)</f>
        <v>0</v>
      </c>
      <c r="K46" s="5">
        <f>SUMIF($B$6:$B$43,"3",N$6:N$43)</f>
        <v>0</v>
      </c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</row>
    <row r="47" spans="1:17" s="3" customFormat="1" ht="15.75">
      <c r="A47" s="8" t="s">
        <v>382</v>
      </c>
      <c r="B47" s="98"/>
      <c r="C47" s="14">
        <f aca="true" t="shared" si="3" ref="C47:N47">SUM(C48:C50)</f>
        <v>6317636</v>
      </c>
      <c r="D47" s="14">
        <f t="shared" si="3"/>
        <v>6922414</v>
      </c>
      <c r="E47" s="14">
        <f t="shared" si="3"/>
        <v>6415098</v>
      </c>
      <c r="F47" s="14">
        <f t="shared" si="3"/>
        <v>1348350</v>
      </c>
      <c r="G47" s="14">
        <f t="shared" si="3"/>
        <v>1426979</v>
      </c>
      <c r="H47" s="14">
        <f t="shared" si="3"/>
        <v>1287998</v>
      </c>
      <c r="I47" s="14">
        <f t="shared" si="3"/>
        <v>4131880</v>
      </c>
      <c r="J47" s="14">
        <f t="shared" si="3"/>
        <v>5021592</v>
      </c>
      <c r="K47" s="14">
        <f t="shared" si="3"/>
        <v>4425787</v>
      </c>
      <c r="L47" s="14">
        <f t="shared" si="3"/>
        <v>0</v>
      </c>
      <c r="M47" s="14">
        <f t="shared" si="3"/>
        <v>0</v>
      </c>
      <c r="N47" s="14">
        <f t="shared" si="3"/>
        <v>0</v>
      </c>
      <c r="O47" s="14">
        <f t="shared" si="0"/>
        <v>11797866</v>
      </c>
      <c r="P47" s="14">
        <f t="shared" si="1"/>
        <v>13370985</v>
      </c>
      <c r="Q47" s="14">
        <f t="shared" si="2"/>
        <v>12128883</v>
      </c>
    </row>
    <row r="48" spans="1:17" s="3" customFormat="1" ht="15.75">
      <c r="A48" s="86" t="s">
        <v>376</v>
      </c>
      <c r="B48" s="98">
        <v>1</v>
      </c>
      <c r="C48" s="81">
        <f aca="true" t="shared" si="4" ref="C48:K48">SUMIF($B$6:$B$47,"1",C$6:C$47)</f>
        <v>0</v>
      </c>
      <c r="D48" s="81">
        <f t="shared" si="4"/>
        <v>0</v>
      </c>
      <c r="E48" s="81">
        <f t="shared" si="4"/>
        <v>0</v>
      </c>
      <c r="F48" s="81">
        <f t="shared" si="4"/>
        <v>0</v>
      </c>
      <c r="G48" s="81">
        <f t="shared" si="4"/>
        <v>0</v>
      </c>
      <c r="H48" s="81">
        <f t="shared" si="4"/>
        <v>0</v>
      </c>
      <c r="I48" s="81">
        <f t="shared" si="4"/>
        <v>0</v>
      </c>
      <c r="J48" s="81">
        <f t="shared" si="4"/>
        <v>0</v>
      </c>
      <c r="K48" s="81">
        <f t="shared" si="4"/>
        <v>0</v>
      </c>
      <c r="L48" s="5"/>
      <c r="M48" s="5"/>
      <c r="N48" s="5"/>
      <c r="O48" s="5">
        <f t="shared" si="0"/>
        <v>0</v>
      </c>
      <c r="P48" s="5">
        <f t="shared" si="1"/>
        <v>0</v>
      </c>
      <c r="Q48" s="5">
        <f t="shared" si="2"/>
        <v>0</v>
      </c>
    </row>
    <row r="49" spans="1:17" s="3" customFormat="1" ht="15.75">
      <c r="A49" s="86" t="s">
        <v>218</v>
      </c>
      <c r="B49" s="98">
        <v>2</v>
      </c>
      <c r="C49" s="81">
        <f aca="true" t="shared" si="5" ref="C49:K49">SUMIF($B$6:$B$47,"2",C$6:C$47)</f>
        <v>5631636</v>
      </c>
      <c r="D49" s="81">
        <f t="shared" si="5"/>
        <v>6236414</v>
      </c>
      <c r="E49" s="81">
        <f t="shared" si="5"/>
        <v>5789098</v>
      </c>
      <c r="F49" s="81">
        <f t="shared" si="5"/>
        <v>1180780</v>
      </c>
      <c r="G49" s="81">
        <f t="shared" si="5"/>
        <v>1259409</v>
      </c>
      <c r="H49" s="81">
        <f t="shared" si="5"/>
        <v>1162115</v>
      </c>
      <c r="I49" s="81">
        <f t="shared" si="5"/>
        <v>4131880</v>
      </c>
      <c r="J49" s="81">
        <f t="shared" si="5"/>
        <v>5021592</v>
      </c>
      <c r="K49" s="81">
        <f t="shared" si="5"/>
        <v>4425787</v>
      </c>
      <c r="L49" s="5"/>
      <c r="M49" s="5"/>
      <c r="N49" s="5"/>
      <c r="O49" s="5">
        <f t="shared" si="0"/>
        <v>10944296</v>
      </c>
      <c r="P49" s="5">
        <f t="shared" si="1"/>
        <v>12517415</v>
      </c>
      <c r="Q49" s="5">
        <f t="shared" si="2"/>
        <v>11377000</v>
      </c>
    </row>
    <row r="50" spans="1:17" s="3" customFormat="1" ht="15.75">
      <c r="A50" s="86" t="s">
        <v>110</v>
      </c>
      <c r="B50" s="98">
        <v>3</v>
      </c>
      <c r="C50" s="81">
        <f aca="true" t="shared" si="6" ref="C50:K50">SUMIF($B$6:$B$47,"3",C$6:C$47)</f>
        <v>686000</v>
      </c>
      <c r="D50" s="81">
        <f t="shared" si="6"/>
        <v>686000</v>
      </c>
      <c r="E50" s="81">
        <f t="shared" si="6"/>
        <v>626000</v>
      </c>
      <c r="F50" s="81">
        <f t="shared" si="6"/>
        <v>167570</v>
      </c>
      <c r="G50" s="81">
        <f t="shared" si="6"/>
        <v>167570</v>
      </c>
      <c r="H50" s="81">
        <f t="shared" si="6"/>
        <v>125883</v>
      </c>
      <c r="I50" s="81">
        <f t="shared" si="6"/>
        <v>0</v>
      </c>
      <c r="J50" s="81">
        <f t="shared" si="6"/>
        <v>0</v>
      </c>
      <c r="K50" s="81">
        <f t="shared" si="6"/>
        <v>0</v>
      </c>
      <c r="L50" s="5"/>
      <c r="M50" s="5"/>
      <c r="N50" s="5"/>
      <c r="O50" s="5">
        <f t="shared" si="0"/>
        <v>853570</v>
      </c>
      <c r="P50" s="5">
        <f t="shared" si="1"/>
        <v>853570</v>
      </c>
      <c r="Q50" s="5">
        <f t="shared" si="2"/>
        <v>751883</v>
      </c>
    </row>
  </sheetData>
  <sheetProtection/>
  <mergeCells count="9">
    <mergeCell ref="A1:Q1"/>
    <mergeCell ref="A2:Q2"/>
    <mergeCell ref="F4:H4"/>
    <mergeCell ref="C4:E4"/>
    <mergeCell ref="I4:K4"/>
    <mergeCell ref="L4:N4"/>
    <mergeCell ref="A4:A5"/>
    <mergeCell ref="B4:B5"/>
    <mergeCell ref="O4:Q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8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72"/>
  <sheetViews>
    <sheetView zoomScalePageLayoutView="0" workbookViewId="0" topLeftCell="A1">
      <selection activeCell="M58" sqref="M58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140625" style="2" customWidth="1"/>
    <col min="10" max="10" width="12.140625" style="20" customWidth="1"/>
    <col min="11" max="11" width="11.7109375" style="2" customWidth="1"/>
    <col min="12" max="12" width="11.140625" style="2" customWidth="1"/>
    <col min="13" max="13" width="9.140625" style="2" customWidth="1"/>
    <col min="14" max="14" width="9.8515625" style="2" bestFit="1" customWidth="1"/>
    <col min="15" max="15" width="10.140625" style="2" bestFit="1" customWidth="1"/>
    <col min="16" max="16384" width="9.140625" style="2" customWidth="1"/>
  </cols>
  <sheetData>
    <row r="1" spans="1:12" ht="15.75">
      <c r="A1" s="314" t="s">
        <v>495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5.75">
      <c r="A2" s="314" t="s">
        <v>450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</row>
    <row r="5" spans="1:12" s="3" customFormat="1" ht="15.75">
      <c r="A5" s="1">
        <v>1</v>
      </c>
      <c r="B5" s="318" t="s">
        <v>9</v>
      </c>
      <c r="C5" s="318" t="s">
        <v>126</v>
      </c>
      <c r="D5" s="320" t="s">
        <v>14</v>
      </c>
      <c r="E5" s="321"/>
      <c r="F5" s="322"/>
      <c r="G5" s="320" t="s">
        <v>15</v>
      </c>
      <c r="H5" s="321"/>
      <c r="I5" s="322"/>
      <c r="J5" s="320" t="s">
        <v>16</v>
      </c>
      <c r="K5" s="321"/>
      <c r="L5" s="322"/>
    </row>
    <row r="6" spans="1:12" s="3" customFormat="1" ht="31.5">
      <c r="A6" s="1">
        <v>2</v>
      </c>
      <c r="B6" s="319"/>
      <c r="C6" s="319"/>
      <c r="D6" s="40" t="s">
        <v>4</v>
      </c>
      <c r="E6" s="40" t="s">
        <v>539</v>
      </c>
      <c r="F6" s="40" t="s">
        <v>540</v>
      </c>
      <c r="G6" s="40" t="s">
        <v>4</v>
      </c>
      <c r="H6" s="40" t="s">
        <v>539</v>
      </c>
      <c r="I6" s="40" t="s">
        <v>540</v>
      </c>
      <c r="J6" s="40" t="s">
        <v>4</v>
      </c>
      <c r="K6" s="40" t="s">
        <v>539</v>
      </c>
      <c r="L6" s="40" t="s">
        <v>540</v>
      </c>
    </row>
    <row r="7" spans="1:12" s="3" customFormat="1" ht="15.75">
      <c r="A7" s="1">
        <v>3</v>
      </c>
      <c r="B7" s="103" t="s">
        <v>93</v>
      </c>
      <c r="C7" s="98"/>
      <c r="D7" s="14"/>
      <c r="E7" s="14"/>
      <c r="F7" s="14"/>
      <c r="G7" s="14"/>
      <c r="H7" s="14"/>
      <c r="I7" s="14"/>
      <c r="J7" s="14"/>
      <c r="K7" s="14"/>
      <c r="L7" s="14"/>
    </row>
    <row r="8" spans="1:16" s="3" customFormat="1" ht="31.5">
      <c r="A8" s="1">
        <v>4</v>
      </c>
      <c r="B8" s="7" t="s">
        <v>541</v>
      </c>
      <c r="C8" s="98">
        <v>2</v>
      </c>
      <c r="D8" s="5">
        <v>0</v>
      </c>
      <c r="E8" s="5">
        <v>1000000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1000000</v>
      </c>
      <c r="L8" s="5">
        <f>F8+I8</f>
        <v>1000000</v>
      </c>
      <c r="M8" s="128"/>
      <c r="N8" s="128"/>
      <c r="O8" s="128"/>
      <c r="P8" s="128"/>
    </row>
    <row r="9" spans="1:16" s="3" customFormat="1" ht="47.25">
      <c r="A9" s="1">
        <v>5</v>
      </c>
      <c r="B9" s="7" t="s">
        <v>185</v>
      </c>
      <c r="C9" s="98"/>
      <c r="D9" s="5">
        <f>SUM(D8)</f>
        <v>0</v>
      </c>
      <c r="E9" s="5">
        <f>SUM(E8)</f>
        <v>1000000</v>
      </c>
      <c r="F9" s="5">
        <f>SUM(F8)</f>
        <v>1000000</v>
      </c>
      <c r="G9" s="114"/>
      <c r="H9" s="114"/>
      <c r="I9" s="114"/>
      <c r="J9" s="114"/>
      <c r="K9" s="114"/>
      <c r="L9" s="114"/>
      <c r="M9" s="128"/>
      <c r="N9" s="128"/>
      <c r="O9" s="128"/>
      <c r="P9" s="128"/>
    </row>
    <row r="10" spans="1:16" s="3" customFormat="1" ht="31.5">
      <c r="A10" s="1">
        <v>6</v>
      </c>
      <c r="B10" s="118" t="s">
        <v>491</v>
      </c>
      <c r="C10" s="98">
        <v>2</v>
      </c>
      <c r="D10" s="5">
        <v>90000</v>
      </c>
      <c r="E10" s="5">
        <v>0</v>
      </c>
      <c r="F10" s="5">
        <v>0</v>
      </c>
      <c r="G10" s="5">
        <v>24300</v>
      </c>
      <c r="H10" s="5">
        <v>0</v>
      </c>
      <c r="I10" s="5"/>
      <c r="J10" s="5">
        <f aca="true" t="shared" si="0" ref="J10:L13">D10+G10</f>
        <v>114300</v>
      </c>
      <c r="K10" s="5">
        <f t="shared" si="0"/>
        <v>0</v>
      </c>
      <c r="L10" s="5">
        <f t="shared" si="0"/>
        <v>0</v>
      </c>
      <c r="M10" s="128"/>
      <c r="N10" s="128"/>
      <c r="O10" s="128"/>
      <c r="P10" s="128"/>
    </row>
    <row r="11" spans="1:16" s="3" customFormat="1" ht="15.75" hidden="1">
      <c r="A11" s="1"/>
      <c r="B11" s="118"/>
      <c r="C11" s="98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  <c r="M11" s="128"/>
      <c r="N11" s="128"/>
      <c r="O11" s="128"/>
      <c r="P11" s="128"/>
    </row>
    <row r="12" spans="1:16" s="3" customFormat="1" ht="15.75" hidden="1">
      <c r="A12" s="1"/>
      <c r="B12" s="7"/>
      <c r="C12" s="98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  <c r="M12" s="128"/>
      <c r="N12" s="128"/>
      <c r="O12" s="128"/>
      <c r="P12" s="128"/>
    </row>
    <row r="13" spans="1:16" s="3" customFormat="1" ht="15.75" hidden="1">
      <c r="A13" s="1"/>
      <c r="B13" s="118"/>
      <c r="C13" s="98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  <c r="M13" s="128"/>
      <c r="N13" s="128"/>
      <c r="O13" s="128"/>
      <c r="P13" s="128"/>
    </row>
    <row r="14" spans="1:16" s="3" customFormat="1" ht="31.5">
      <c r="A14" s="1">
        <v>7</v>
      </c>
      <c r="B14" s="7" t="s">
        <v>184</v>
      </c>
      <c r="C14" s="98"/>
      <c r="D14" s="5">
        <f>SUM(D10:D13)</f>
        <v>90000</v>
      </c>
      <c r="E14" s="5">
        <f>SUM(E10:E13)</f>
        <v>0</v>
      </c>
      <c r="F14" s="5">
        <f>SUM(F10:F13)</f>
        <v>0</v>
      </c>
      <c r="G14" s="114"/>
      <c r="H14" s="114"/>
      <c r="I14" s="114"/>
      <c r="J14" s="114"/>
      <c r="K14" s="114"/>
      <c r="L14" s="114"/>
      <c r="M14" s="128"/>
      <c r="N14" s="128"/>
      <c r="O14" s="128"/>
      <c r="P14" s="128"/>
    </row>
    <row r="15" spans="1:16" s="3" customFormat="1" ht="15.75">
      <c r="A15" s="1">
        <v>8</v>
      </c>
      <c r="B15" s="118" t="s">
        <v>548</v>
      </c>
      <c r="C15" s="98">
        <v>2</v>
      </c>
      <c r="D15" s="5">
        <v>0</v>
      </c>
      <c r="E15" s="5">
        <v>148543</v>
      </c>
      <c r="F15" s="5">
        <v>148543</v>
      </c>
      <c r="G15" s="5"/>
      <c r="H15" s="5">
        <v>40107</v>
      </c>
      <c r="I15" s="5">
        <v>40107</v>
      </c>
      <c r="J15" s="5">
        <f>D15+G15</f>
        <v>0</v>
      </c>
      <c r="K15" s="5">
        <f>E15+H15</f>
        <v>188650</v>
      </c>
      <c r="L15" s="5">
        <f>F15+I15</f>
        <v>188650</v>
      </c>
      <c r="M15" s="128"/>
      <c r="N15" s="128"/>
      <c r="O15" s="128"/>
      <c r="P15" s="128"/>
    </row>
    <row r="16" spans="1:16" s="3" customFormat="1" ht="47.25">
      <c r="A16" s="1">
        <v>9</v>
      </c>
      <c r="B16" s="7" t="s">
        <v>183</v>
      </c>
      <c r="C16" s="98"/>
      <c r="D16" s="5">
        <f>SUM(D15)</f>
        <v>0</v>
      </c>
      <c r="E16" s="5">
        <f>SUM(E15)</f>
        <v>148543</v>
      </c>
      <c r="F16" s="5">
        <f>SUM(F15)</f>
        <v>148543</v>
      </c>
      <c r="G16" s="114"/>
      <c r="H16" s="114"/>
      <c r="I16" s="114"/>
      <c r="J16" s="114"/>
      <c r="K16" s="114"/>
      <c r="L16" s="114"/>
      <c r="M16" s="128"/>
      <c r="N16" s="128"/>
      <c r="O16" s="128"/>
      <c r="P16" s="128"/>
    </row>
    <row r="17" spans="1:16" s="3" customFormat="1" ht="15.75">
      <c r="A17" s="1">
        <v>10</v>
      </c>
      <c r="B17" s="118" t="s">
        <v>549</v>
      </c>
      <c r="C17" s="98">
        <v>2</v>
      </c>
      <c r="D17" s="5">
        <v>0</v>
      </c>
      <c r="E17" s="5">
        <v>28268</v>
      </c>
      <c r="F17" s="5">
        <v>28268</v>
      </c>
      <c r="G17" s="5">
        <v>0</v>
      </c>
      <c r="H17" s="5">
        <v>7632</v>
      </c>
      <c r="I17" s="5">
        <v>7632</v>
      </c>
      <c r="J17" s="5">
        <f aca="true" t="shared" si="1" ref="J17:L21">D17+G17</f>
        <v>0</v>
      </c>
      <c r="K17" s="5">
        <f t="shared" si="1"/>
        <v>35900</v>
      </c>
      <c r="L17" s="5">
        <f t="shared" si="1"/>
        <v>35900</v>
      </c>
      <c r="M17" s="128"/>
      <c r="N17" s="128"/>
      <c r="O17" s="128"/>
      <c r="P17" s="128"/>
    </row>
    <row r="18" spans="1:16" s="3" customFormat="1" ht="15.75">
      <c r="A18" s="1">
        <v>11</v>
      </c>
      <c r="B18" s="118" t="s">
        <v>550</v>
      </c>
      <c r="C18" s="98">
        <v>2</v>
      </c>
      <c r="D18" s="5">
        <v>0</v>
      </c>
      <c r="E18" s="5">
        <v>15661</v>
      </c>
      <c r="F18" s="5">
        <v>15661</v>
      </c>
      <c r="G18" s="5">
        <v>0</v>
      </c>
      <c r="H18" s="5">
        <v>4229</v>
      </c>
      <c r="I18" s="5">
        <v>4229</v>
      </c>
      <c r="J18" s="5">
        <f t="shared" si="1"/>
        <v>0</v>
      </c>
      <c r="K18" s="5">
        <f t="shared" si="1"/>
        <v>19890</v>
      </c>
      <c r="L18" s="5">
        <f t="shared" si="1"/>
        <v>19890</v>
      </c>
      <c r="M18" s="128"/>
      <c r="N18" s="128"/>
      <c r="O18" s="128"/>
      <c r="P18" s="128"/>
    </row>
    <row r="19" spans="1:16" s="3" customFormat="1" ht="15.75">
      <c r="A19" s="1">
        <v>12</v>
      </c>
      <c r="B19" s="118" t="s">
        <v>528</v>
      </c>
      <c r="C19" s="98">
        <v>2</v>
      </c>
      <c r="D19" s="5">
        <v>0</v>
      </c>
      <c r="E19" s="5">
        <v>7796</v>
      </c>
      <c r="F19" s="5">
        <v>0</v>
      </c>
      <c r="G19" s="5">
        <v>0</v>
      </c>
      <c r="H19" s="5">
        <v>27000</v>
      </c>
      <c r="I19" s="5">
        <v>0</v>
      </c>
      <c r="J19" s="5">
        <f t="shared" si="1"/>
        <v>0</v>
      </c>
      <c r="K19" s="5">
        <f t="shared" si="1"/>
        <v>34796</v>
      </c>
      <c r="L19" s="5">
        <f t="shared" si="1"/>
        <v>0</v>
      </c>
      <c r="M19" s="128"/>
      <c r="N19" s="128"/>
      <c r="O19" s="128"/>
      <c r="P19" s="128"/>
    </row>
    <row r="20" spans="1:16" s="3" customFormat="1" ht="15.75">
      <c r="A20" s="1">
        <v>13</v>
      </c>
      <c r="B20" s="118" t="s">
        <v>529</v>
      </c>
      <c r="C20" s="98">
        <v>2</v>
      </c>
      <c r="D20" s="5">
        <v>0</v>
      </c>
      <c r="E20" s="5">
        <v>9732</v>
      </c>
      <c r="F20" s="5">
        <v>0</v>
      </c>
      <c r="G20" s="5">
        <v>0</v>
      </c>
      <c r="H20" s="5">
        <v>2627</v>
      </c>
      <c r="I20" s="5">
        <v>0</v>
      </c>
      <c r="J20" s="5">
        <f t="shared" si="1"/>
        <v>0</v>
      </c>
      <c r="K20" s="5">
        <f t="shared" si="1"/>
        <v>12359</v>
      </c>
      <c r="L20" s="5">
        <f t="shared" si="1"/>
        <v>0</v>
      </c>
      <c r="M20" s="128"/>
      <c r="N20" s="128"/>
      <c r="O20" s="128"/>
      <c r="P20" s="128"/>
    </row>
    <row r="21" spans="1:16" s="3" customFormat="1" ht="15.75" hidden="1">
      <c r="A21" s="1"/>
      <c r="B21" s="118"/>
      <c r="C21" s="98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1"/>
        <v>0</v>
      </c>
      <c r="L21" s="5">
        <f t="shared" si="1"/>
        <v>0</v>
      </c>
      <c r="M21" s="128"/>
      <c r="N21" s="128"/>
      <c r="O21" s="128"/>
      <c r="P21" s="128"/>
    </row>
    <row r="22" spans="1:16" s="3" customFormat="1" ht="47.25">
      <c r="A22" s="1">
        <v>14</v>
      </c>
      <c r="B22" s="7" t="s">
        <v>186</v>
      </c>
      <c r="C22" s="98"/>
      <c r="D22" s="5">
        <f>SUM(D17:D21)</f>
        <v>0</v>
      </c>
      <c r="E22" s="5">
        <f>SUM(E17:E21)</f>
        <v>61457</v>
      </c>
      <c r="F22" s="5">
        <f>SUM(F17:F21)</f>
        <v>43929</v>
      </c>
      <c r="G22" s="114"/>
      <c r="H22" s="114"/>
      <c r="I22" s="114"/>
      <c r="J22" s="114"/>
      <c r="K22" s="114"/>
      <c r="L22" s="114"/>
      <c r="M22" s="128"/>
      <c r="N22" s="128"/>
      <c r="O22" s="128"/>
      <c r="P22" s="128"/>
    </row>
    <row r="23" spans="1:16" s="3" customFormat="1" ht="15.75" hidden="1">
      <c r="A23" s="1"/>
      <c r="B23" s="7" t="s">
        <v>187</v>
      </c>
      <c r="C23" s="98"/>
      <c r="D23" s="5"/>
      <c r="E23" s="5"/>
      <c r="F23" s="5"/>
      <c r="G23" s="114"/>
      <c r="H23" s="114"/>
      <c r="I23" s="114"/>
      <c r="J23" s="114"/>
      <c r="K23" s="114"/>
      <c r="L23" s="114"/>
      <c r="M23" s="128"/>
      <c r="N23" s="128"/>
      <c r="O23" s="128"/>
      <c r="P23" s="128"/>
    </row>
    <row r="24" spans="1:16" s="3" customFormat="1" ht="31.5" hidden="1">
      <c r="A24" s="1"/>
      <c r="B24" s="7" t="s">
        <v>188</v>
      </c>
      <c r="C24" s="98"/>
      <c r="D24" s="5"/>
      <c r="E24" s="5"/>
      <c r="F24" s="5"/>
      <c r="G24" s="114"/>
      <c r="H24" s="114"/>
      <c r="I24" s="114"/>
      <c r="J24" s="114"/>
      <c r="K24" s="114"/>
      <c r="L24" s="114"/>
      <c r="M24" s="128"/>
      <c r="N24" s="128"/>
      <c r="O24" s="128"/>
      <c r="P24" s="128"/>
    </row>
    <row r="25" spans="1:16" s="3" customFormat="1" ht="47.25">
      <c r="A25" s="1">
        <v>15</v>
      </c>
      <c r="B25" s="7" t="s">
        <v>207</v>
      </c>
      <c r="C25" s="98"/>
      <c r="D25" s="114"/>
      <c r="E25" s="114"/>
      <c r="F25" s="114"/>
      <c r="G25" s="5">
        <f>SUM(G7:G24)</f>
        <v>24300</v>
      </c>
      <c r="H25" s="5">
        <f>SUM(H7:H24)</f>
        <v>81595</v>
      </c>
      <c r="I25" s="5">
        <f>SUM(I7:I24)</f>
        <v>51968</v>
      </c>
      <c r="J25" s="114"/>
      <c r="K25" s="114"/>
      <c r="L25" s="114"/>
      <c r="M25" s="128"/>
      <c r="N25" s="128"/>
      <c r="O25" s="128"/>
      <c r="P25" s="128"/>
    </row>
    <row r="26" spans="1:16" s="3" customFormat="1" ht="15.75">
      <c r="A26" s="1">
        <v>16</v>
      </c>
      <c r="B26" s="9" t="s">
        <v>93</v>
      </c>
      <c r="C26" s="98"/>
      <c r="D26" s="14">
        <f aca="true" t="shared" si="2" ref="D26:I26">SUM(D27:D29)</f>
        <v>90000</v>
      </c>
      <c r="E26" s="14">
        <f>SUM(E27:E29)</f>
        <v>1210000</v>
      </c>
      <c r="F26" s="14">
        <f t="shared" si="2"/>
        <v>1192472</v>
      </c>
      <c r="G26" s="14">
        <f t="shared" si="2"/>
        <v>24300</v>
      </c>
      <c r="H26" s="14">
        <f>SUM(H27:H29)</f>
        <v>81595</v>
      </c>
      <c r="I26" s="14">
        <f t="shared" si="2"/>
        <v>51968</v>
      </c>
      <c r="J26" s="14">
        <f aca="true" t="shared" si="3" ref="J26:L29">D26+G26</f>
        <v>114300</v>
      </c>
      <c r="K26" s="14">
        <f t="shared" si="3"/>
        <v>1291595</v>
      </c>
      <c r="L26" s="14">
        <f t="shared" si="3"/>
        <v>1244440</v>
      </c>
      <c r="M26" s="128"/>
      <c r="N26" s="128"/>
      <c r="O26" s="128"/>
      <c r="P26" s="128"/>
    </row>
    <row r="27" spans="1:16" s="3" customFormat="1" ht="31.5">
      <c r="A27" s="1">
        <v>17</v>
      </c>
      <c r="B27" s="86" t="s">
        <v>376</v>
      </c>
      <c r="C27" s="98">
        <v>1</v>
      </c>
      <c r="D27" s="5">
        <f aca="true" t="shared" si="4" ref="D27:I27">SUMIF($C$7:$C$26,"1",D$7:D$26)</f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128"/>
      <c r="N27" s="128"/>
      <c r="O27" s="128"/>
      <c r="P27" s="128"/>
    </row>
    <row r="28" spans="1:16" s="3" customFormat="1" ht="15.75">
      <c r="A28" s="1">
        <v>18</v>
      </c>
      <c r="B28" s="86" t="s">
        <v>218</v>
      </c>
      <c r="C28" s="98">
        <v>2</v>
      </c>
      <c r="D28" s="5">
        <f aca="true" t="shared" si="5" ref="D28:I28">SUMIF($C$7:$C$26,"2",D$7:D$26)</f>
        <v>90000</v>
      </c>
      <c r="E28" s="5">
        <f t="shared" si="5"/>
        <v>1210000</v>
      </c>
      <c r="F28" s="5">
        <f t="shared" si="5"/>
        <v>1192472</v>
      </c>
      <c r="G28" s="5">
        <f t="shared" si="5"/>
        <v>24300</v>
      </c>
      <c r="H28" s="5">
        <f t="shared" si="5"/>
        <v>81595</v>
      </c>
      <c r="I28" s="5">
        <f t="shared" si="5"/>
        <v>51968</v>
      </c>
      <c r="J28" s="5">
        <f t="shared" si="3"/>
        <v>114300</v>
      </c>
      <c r="K28" s="5">
        <f t="shared" si="3"/>
        <v>1291595</v>
      </c>
      <c r="L28" s="5">
        <f t="shared" si="3"/>
        <v>1244440</v>
      </c>
      <c r="M28" s="128"/>
      <c r="N28" s="128"/>
      <c r="O28" s="128"/>
      <c r="P28" s="128"/>
    </row>
    <row r="29" spans="1:16" s="3" customFormat="1" ht="15.75">
      <c r="A29" s="1">
        <v>19</v>
      </c>
      <c r="B29" s="86" t="s">
        <v>110</v>
      </c>
      <c r="C29" s="98">
        <v>3</v>
      </c>
      <c r="D29" s="5">
        <f aca="true" t="shared" si="6" ref="D29:I29">SUMIF($C$7:$C$26,"3",D$7:D$26)</f>
        <v>0</v>
      </c>
      <c r="E29" s="5">
        <f t="shared" si="6"/>
        <v>0</v>
      </c>
      <c r="F29" s="5">
        <f t="shared" si="6"/>
        <v>0</v>
      </c>
      <c r="G29" s="5">
        <f t="shared" si="6"/>
        <v>0</v>
      </c>
      <c r="H29" s="5">
        <f t="shared" si="6"/>
        <v>0</v>
      </c>
      <c r="I29" s="5">
        <f t="shared" si="6"/>
        <v>0</v>
      </c>
      <c r="J29" s="5">
        <f t="shared" si="3"/>
        <v>0</v>
      </c>
      <c r="K29" s="5">
        <f t="shared" si="3"/>
        <v>0</v>
      </c>
      <c r="L29" s="5">
        <f t="shared" si="3"/>
        <v>0</v>
      </c>
      <c r="M29" s="128"/>
      <c r="N29" s="128"/>
      <c r="O29" s="128"/>
      <c r="P29" s="128"/>
    </row>
    <row r="30" spans="1:16" s="3" customFormat="1" ht="15.75">
      <c r="A30" s="1">
        <v>20</v>
      </c>
      <c r="B30" s="103" t="s">
        <v>43</v>
      </c>
      <c r="C30" s="98"/>
      <c r="D30" s="14"/>
      <c r="E30" s="14"/>
      <c r="F30" s="14"/>
      <c r="G30" s="14"/>
      <c r="H30" s="14"/>
      <c r="I30" s="14"/>
      <c r="J30" s="14"/>
      <c r="K30" s="14"/>
      <c r="L30" s="14"/>
      <c r="M30" s="128"/>
      <c r="N30" s="128"/>
      <c r="O30" s="128"/>
      <c r="P30" s="128"/>
    </row>
    <row r="31" spans="1:16" s="3" customFormat="1" ht="15.75">
      <c r="A31" s="1">
        <v>21</v>
      </c>
      <c r="B31" s="118" t="s">
        <v>465</v>
      </c>
      <c r="C31" s="98">
        <v>2</v>
      </c>
      <c r="D31" s="5">
        <v>79565</v>
      </c>
      <c r="E31" s="5">
        <v>81160</v>
      </c>
      <c r="F31" s="5">
        <v>33784</v>
      </c>
      <c r="G31" s="5">
        <v>21483</v>
      </c>
      <c r="H31" s="5">
        <v>21914</v>
      </c>
      <c r="I31" s="5">
        <v>9121</v>
      </c>
      <c r="J31" s="5">
        <f aca="true" t="shared" si="7" ref="J31:J39">D31+G31</f>
        <v>101048</v>
      </c>
      <c r="K31" s="5">
        <f aca="true" t="shared" si="8" ref="K31:K39">E31+H31</f>
        <v>103074</v>
      </c>
      <c r="L31" s="5">
        <f aca="true" t="shared" si="9" ref="L31:L39">F31+I31</f>
        <v>42905</v>
      </c>
      <c r="M31" s="128"/>
      <c r="N31" s="128"/>
      <c r="O31" s="128"/>
      <c r="P31" s="128"/>
    </row>
    <row r="32" spans="1:16" s="3" customFormat="1" ht="31.5">
      <c r="A32" s="1">
        <v>22</v>
      </c>
      <c r="B32" s="7" t="s">
        <v>510</v>
      </c>
      <c r="C32" s="98">
        <v>2</v>
      </c>
      <c r="D32" s="5">
        <v>600000</v>
      </c>
      <c r="E32" s="5">
        <v>0</v>
      </c>
      <c r="F32" s="5">
        <v>0</v>
      </c>
      <c r="G32" s="5">
        <v>162000</v>
      </c>
      <c r="H32" s="5">
        <v>0</v>
      </c>
      <c r="I32" s="5">
        <v>0</v>
      </c>
      <c r="J32" s="5">
        <f t="shared" si="7"/>
        <v>762000</v>
      </c>
      <c r="K32" s="5">
        <f t="shared" si="8"/>
        <v>0</v>
      </c>
      <c r="L32" s="5">
        <f t="shared" si="9"/>
        <v>0</v>
      </c>
      <c r="M32" s="128"/>
      <c r="N32" s="128"/>
      <c r="O32" s="128"/>
      <c r="P32" s="128"/>
    </row>
    <row r="33" spans="1:16" s="3" customFormat="1" ht="31.5">
      <c r="A33" s="1">
        <v>23</v>
      </c>
      <c r="B33" s="118" t="s">
        <v>543</v>
      </c>
      <c r="C33" s="98">
        <v>2</v>
      </c>
      <c r="D33" s="5">
        <v>0</v>
      </c>
      <c r="E33" s="5">
        <v>1438668</v>
      </c>
      <c r="F33" s="5">
        <v>1438668</v>
      </c>
      <c r="G33" s="5">
        <v>0</v>
      </c>
      <c r="H33" s="5">
        <v>329040</v>
      </c>
      <c r="I33" s="5">
        <v>329040</v>
      </c>
      <c r="J33" s="5">
        <f t="shared" si="7"/>
        <v>0</v>
      </c>
      <c r="K33" s="5">
        <f t="shared" si="8"/>
        <v>1767708</v>
      </c>
      <c r="L33" s="5">
        <f t="shared" si="9"/>
        <v>1767708</v>
      </c>
      <c r="M33" s="128"/>
      <c r="N33" s="128"/>
      <c r="O33" s="128"/>
      <c r="P33" s="128"/>
    </row>
    <row r="34" spans="1:16" s="3" customFormat="1" ht="15.75" hidden="1">
      <c r="A34" s="1" t="s">
        <v>526</v>
      </c>
      <c r="B34" s="118" t="s">
        <v>524</v>
      </c>
      <c r="C34" s="98">
        <v>2</v>
      </c>
      <c r="D34" s="5">
        <v>0</v>
      </c>
      <c r="E34" s="5"/>
      <c r="F34" s="5"/>
      <c r="G34" s="5">
        <v>0</v>
      </c>
      <c r="H34" s="5"/>
      <c r="I34" s="5"/>
      <c r="J34" s="5">
        <f t="shared" si="7"/>
        <v>0</v>
      </c>
      <c r="K34" s="5">
        <f t="shared" si="8"/>
        <v>0</v>
      </c>
      <c r="L34" s="5">
        <f t="shared" si="9"/>
        <v>0</v>
      </c>
      <c r="M34" s="128"/>
      <c r="N34" s="128"/>
      <c r="O34" s="128"/>
      <c r="P34" s="128"/>
    </row>
    <row r="35" spans="1:16" s="3" customFormat="1" ht="31.5">
      <c r="A35" s="1">
        <v>24</v>
      </c>
      <c r="B35" s="7" t="s">
        <v>547</v>
      </c>
      <c r="C35" s="98">
        <v>2</v>
      </c>
      <c r="D35" s="5">
        <v>0</v>
      </c>
      <c r="E35" s="5">
        <v>393701</v>
      </c>
      <c r="F35" s="5">
        <v>0</v>
      </c>
      <c r="G35" s="5">
        <v>0</v>
      </c>
      <c r="H35" s="5">
        <v>106299</v>
      </c>
      <c r="I35" s="5">
        <v>0</v>
      </c>
      <c r="J35" s="5">
        <f t="shared" si="7"/>
        <v>0</v>
      </c>
      <c r="K35" s="5">
        <f t="shared" si="8"/>
        <v>500000</v>
      </c>
      <c r="L35" s="5">
        <f t="shared" si="9"/>
        <v>0</v>
      </c>
      <c r="M35" s="128"/>
      <c r="N35" s="128"/>
      <c r="O35" s="128"/>
      <c r="P35" s="128"/>
    </row>
    <row r="36" spans="1:16" s="3" customFormat="1" ht="31.5" hidden="1">
      <c r="A36" s="1" t="s">
        <v>527</v>
      </c>
      <c r="B36" s="118" t="s">
        <v>525</v>
      </c>
      <c r="C36" s="98">
        <v>2</v>
      </c>
      <c r="D36" s="5">
        <v>0</v>
      </c>
      <c r="E36" s="5"/>
      <c r="F36" s="5"/>
      <c r="G36" s="5">
        <v>0</v>
      </c>
      <c r="H36" s="5"/>
      <c r="I36" s="5"/>
      <c r="J36" s="5">
        <f t="shared" si="7"/>
        <v>0</v>
      </c>
      <c r="K36" s="5">
        <f t="shared" si="8"/>
        <v>0</v>
      </c>
      <c r="L36" s="5">
        <f t="shared" si="9"/>
        <v>0</v>
      </c>
      <c r="M36" s="128"/>
      <c r="N36" s="128"/>
      <c r="O36" s="128"/>
      <c r="P36" s="128"/>
    </row>
    <row r="37" spans="1:16" s="3" customFormat="1" ht="15.75" hidden="1">
      <c r="A37" s="1"/>
      <c r="B37" s="118" t="s">
        <v>473</v>
      </c>
      <c r="C37" s="98"/>
      <c r="D37" s="5"/>
      <c r="E37" s="5"/>
      <c r="F37" s="5"/>
      <c r="G37" s="5"/>
      <c r="H37" s="5"/>
      <c r="I37" s="5"/>
      <c r="J37" s="5">
        <f t="shared" si="7"/>
        <v>0</v>
      </c>
      <c r="K37" s="5">
        <f t="shared" si="8"/>
        <v>0</v>
      </c>
      <c r="L37" s="5">
        <f t="shared" si="9"/>
        <v>0</v>
      </c>
      <c r="M37" s="128"/>
      <c r="N37" s="128"/>
      <c r="O37" s="128"/>
      <c r="P37" s="128"/>
    </row>
    <row r="38" spans="1:16" s="3" customFormat="1" ht="15.75" hidden="1">
      <c r="A38" s="1"/>
      <c r="B38" s="118" t="s">
        <v>473</v>
      </c>
      <c r="C38" s="98"/>
      <c r="D38" s="5"/>
      <c r="E38" s="5"/>
      <c r="F38" s="5"/>
      <c r="G38" s="5"/>
      <c r="H38" s="5"/>
      <c r="I38" s="5"/>
      <c r="J38" s="5">
        <f t="shared" si="7"/>
        <v>0</v>
      </c>
      <c r="K38" s="5">
        <f t="shared" si="8"/>
        <v>0</v>
      </c>
      <c r="L38" s="5">
        <f t="shared" si="9"/>
        <v>0</v>
      </c>
      <c r="M38" s="128"/>
      <c r="N38" s="128"/>
      <c r="O38" s="128"/>
      <c r="P38" s="128"/>
    </row>
    <row r="39" spans="1:16" s="3" customFormat="1" ht="15.75" hidden="1">
      <c r="A39" s="1"/>
      <c r="B39" s="118"/>
      <c r="C39" s="98"/>
      <c r="D39" s="5"/>
      <c r="E39" s="5"/>
      <c r="F39" s="5"/>
      <c r="G39" s="5"/>
      <c r="H39" s="5"/>
      <c r="I39" s="5"/>
      <c r="J39" s="5">
        <f t="shared" si="7"/>
        <v>0</v>
      </c>
      <c r="K39" s="5">
        <f t="shared" si="8"/>
        <v>0</v>
      </c>
      <c r="L39" s="5">
        <f t="shared" si="9"/>
        <v>0</v>
      </c>
      <c r="M39" s="128"/>
      <c r="N39" s="128"/>
      <c r="O39" s="128"/>
      <c r="P39" s="128"/>
    </row>
    <row r="40" spans="1:16" s="3" customFormat="1" ht="15.75">
      <c r="A40" s="1">
        <v>25</v>
      </c>
      <c r="B40" s="7" t="s">
        <v>189</v>
      </c>
      <c r="C40" s="98"/>
      <c r="D40" s="5">
        <f>SUM(D31:D39)</f>
        <v>679565</v>
      </c>
      <c r="E40" s="5">
        <f>SUM(E31:E39)</f>
        <v>1913529</v>
      </c>
      <c r="F40" s="5">
        <f>SUM(F31:F39)</f>
        <v>1472452</v>
      </c>
      <c r="G40" s="114"/>
      <c r="H40" s="114"/>
      <c r="I40" s="114"/>
      <c r="J40" s="114"/>
      <c r="K40" s="114"/>
      <c r="L40" s="114"/>
      <c r="M40" s="128"/>
      <c r="N40" s="128"/>
      <c r="O40" s="128"/>
      <c r="P40" s="128"/>
    </row>
    <row r="41" spans="1:16" s="3" customFormat="1" ht="31.5" hidden="1">
      <c r="A41" s="1"/>
      <c r="B41" s="7" t="s">
        <v>190</v>
      </c>
      <c r="C41" s="98"/>
      <c r="D41" s="5"/>
      <c r="E41" s="5"/>
      <c r="F41" s="5"/>
      <c r="G41" s="114"/>
      <c r="H41" s="114"/>
      <c r="I41" s="114"/>
      <c r="J41" s="114"/>
      <c r="K41" s="114"/>
      <c r="L41" s="114"/>
      <c r="M41" s="128"/>
      <c r="N41" s="128"/>
      <c r="O41" s="128"/>
      <c r="P41" s="128"/>
    </row>
    <row r="42" spans="1:16" s="3" customFormat="1" ht="15.75" hidden="1">
      <c r="A42" s="1"/>
      <c r="B42" s="7"/>
      <c r="C42" s="98"/>
      <c r="D42" s="5"/>
      <c r="E42" s="5"/>
      <c r="F42" s="5"/>
      <c r="G42" s="5"/>
      <c r="H42" s="5"/>
      <c r="I42" s="5"/>
      <c r="J42" s="5">
        <f aca="true" t="shared" si="10" ref="J42:L43">D42+G42</f>
        <v>0</v>
      </c>
      <c r="K42" s="5">
        <f t="shared" si="10"/>
        <v>0</v>
      </c>
      <c r="L42" s="5">
        <f t="shared" si="10"/>
        <v>0</v>
      </c>
      <c r="M42" s="128"/>
      <c r="N42" s="128"/>
      <c r="O42" s="128"/>
      <c r="P42" s="128"/>
    </row>
    <row r="43" spans="1:16" s="3" customFormat="1" ht="15.75" hidden="1">
      <c r="A43" s="1"/>
      <c r="B43" s="7"/>
      <c r="C43" s="98"/>
      <c r="D43" s="5"/>
      <c r="E43" s="5"/>
      <c r="F43" s="5"/>
      <c r="G43" s="5"/>
      <c r="H43" s="5"/>
      <c r="I43" s="5"/>
      <c r="J43" s="5">
        <f t="shared" si="10"/>
        <v>0</v>
      </c>
      <c r="K43" s="5">
        <f t="shared" si="10"/>
        <v>0</v>
      </c>
      <c r="L43" s="5">
        <f t="shared" si="10"/>
        <v>0</v>
      </c>
      <c r="M43" s="128"/>
      <c r="N43" s="128"/>
      <c r="O43" s="128"/>
      <c r="P43" s="128"/>
    </row>
    <row r="44" spans="1:16" s="3" customFormat="1" ht="31.5" hidden="1">
      <c r="A44" s="1"/>
      <c r="B44" s="7" t="s">
        <v>191</v>
      </c>
      <c r="C44" s="98"/>
      <c r="D44" s="5">
        <f>SUM(D42:D43)</f>
        <v>0</v>
      </c>
      <c r="E44" s="5">
        <f>SUM(E42:E43)</f>
        <v>0</v>
      </c>
      <c r="F44" s="5"/>
      <c r="G44" s="114"/>
      <c r="H44" s="114"/>
      <c r="I44" s="114"/>
      <c r="J44" s="114"/>
      <c r="K44" s="114"/>
      <c r="L44" s="114"/>
      <c r="M44" s="128"/>
      <c r="N44" s="128"/>
      <c r="O44" s="128"/>
      <c r="P44" s="128"/>
    </row>
    <row r="45" spans="1:16" s="3" customFormat="1" ht="47.25">
      <c r="A45" s="1">
        <v>26</v>
      </c>
      <c r="B45" s="7" t="s">
        <v>192</v>
      </c>
      <c r="C45" s="98"/>
      <c r="D45" s="114"/>
      <c r="E45" s="114"/>
      <c r="F45" s="114"/>
      <c r="G45" s="5">
        <f>SUM(G30:G44)</f>
        <v>183483</v>
      </c>
      <c r="H45" s="5">
        <f>SUM(H30:H44)</f>
        <v>457253</v>
      </c>
      <c r="I45" s="5">
        <f>SUM(I30:I44)</f>
        <v>338161</v>
      </c>
      <c r="J45" s="114"/>
      <c r="K45" s="114"/>
      <c r="L45" s="114"/>
      <c r="M45" s="128"/>
      <c r="N45" s="128"/>
      <c r="O45" s="128"/>
      <c r="P45" s="128"/>
    </row>
    <row r="46" spans="1:16" s="3" customFormat="1" ht="15.75">
      <c r="A46" s="1">
        <v>27</v>
      </c>
      <c r="B46" s="9" t="s">
        <v>43</v>
      </c>
      <c r="C46" s="98"/>
      <c r="D46" s="14">
        <f aca="true" t="shared" si="11" ref="D46:I46">SUM(D47:D49)</f>
        <v>679565</v>
      </c>
      <c r="E46" s="14">
        <f>SUM(E47:E49)</f>
        <v>1913529</v>
      </c>
      <c r="F46" s="14">
        <f t="shared" si="11"/>
        <v>1472452</v>
      </c>
      <c r="G46" s="14">
        <f t="shared" si="11"/>
        <v>183483</v>
      </c>
      <c r="H46" s="14">
        <f>SUM(H47:H49)</f>
        <v>457253</v>
      </c>
      <c r="I46" s="14">
        <f t="shared" si="11"/>
        <v>338161</v>
      </c>
      <c r="J46" s="14">
        <f aca="true" t="shared" si="12" ref="J46:L49">D46+G46</f>
        <v>863048</v>
      </c>
      <c r="K46" s="14">
        <f t="shared" si="12"/>
        <v>2370782</v>
      </c>
      <c r="L46" s="14">
        <f t="shared" si="12"/>
        <v>1810613</v>
      </c>
      <c r="M46" s="128"/>
      <c r="N46" s="128"/>
      <c r="O46" s="128"/>
      <c r="P46" s="128"/>
    </row>
    <row r="47" spans="1:16" s="3" customFormat="1" ht="31.5">
      <c r="A47" s="1">
        <v>28</v>
      </c>
      <c r="B47" s="86" t="s">
        <v>376</v>
      </c>
      <c r="C47" s="98">
        <v>1</v>
      </c>
      <c r="D47" s="5">
        <f aca="true" t="shared" si="13" ref="D47:I47">SUMIF($C$30:$C$46,"1",D$30:D$46)</f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2"/>
        <v>0</v>
      </c>
      <c r="K47" s="5">
        <f t="shared" si="12"/>
        <v>0</v>
      </c>
      <c r="L47" s="5">
        <f t="shared" si="12"/>
        <v>0</v>
      </c>
      <c r="M47" s="128"/>
      <c r="N47" s="128"/>
      <c r="O47" s="128"/>
      <c r="P47" s="128"/>
    </row>
    <row r="48" spans="1:16" s="3" customFormat="1" ht="15.75">
      <c r="A48" s="1">
        <v>29</v>
      </c>
      <c r="B48" s="86" t="s">
        <v>218</v>
      </c>
      <c r="C48" s="98">
        <v>2</v>
      </c>
      <c r="D48" s="5">
        <f aca="true" t="shared" si="14" ref="D48:I48">SUMIF($C$30:$C$46,"2",D$30:D$46)</f>
        <v>679565</v>
      </c>
      <c r="E48" s="5">
        <f t="shared" si="14"/>
        <v>1913529</v>
      </c>
      <c r="F48" s="5">
        <f t="shared" si="14"/>
        <v>1472452</v>
      </c>
      <c r="G48" s="5">
        <f t="shared" si="14"/>
        <v>183483</v>
      </c>
      <c r="H48" s="5">
        <f t="shared" si="14"/>
        <v>457253</v>
      </c>
      <c r="I48" s="5">
        <f t="shared" si="14"/>
        <v>338161</v>
      </c>
      <c r="J48" s="5">
        <f t="shared" si="12"/>
        <v>863048</v>
      </c>
      <c r="K48" s="5">
        <f t="shared" si="12"/>
        <v>2370782</v>
      </c>
      <c r="L48" s="5">
        <f t="shared" si="12"/>
        <v>1810613</v>
      </c>
      <c r="M48" s="128"/>
      <c r="N48" s="128"/>
      <c r="O48" s="128"/>
      <c r="P48" s="128"/>
    </row>
    <row r="49" spans="1:16" s="3" customFormat="1" ht="15.75">
      <c r="A49" s="1">
        <v>30</v>
      </c>
      <c r="B49" s="86" t="s">
        <v>110</v>
      </c>
      <c r="C49" s="98">
        <v>3</v>
      </c>
      <c r="D49" s="5">
        <f aca="true" t="shared" si="15" ref="D49:I49">SUMIF($C$30:$C$46,"3",D$30:D$46)</f>
        <v>0</v>
      </c>
      <c r="E49" s="5">
        <f t="shared" si="15"/>
        <v>0</v>
      </c>
      <c r="F49" s="5">
        <f t="shared" si="15"/>
        <v>0</v>
      </c>
      <c r="G49" s="5">
        <f t="shared" si="15"/>
        <v>0</v>
      </c>
      <c r="H49" s="5">
        <f t="shared" si="15"/>
        <v>0</v>
      </c>
      <c r="I49" s="5">
        <f t="shared" si="15"/>
        <v>0</v>
      </c>
      <c r="J49" s="5">
        <f t="shared" si="12"/>
        <v>0</v>
      </c>
      <c r="K49" s="5">
        <f t="shared" si="12"/>
        <v>0</v>
      </c>
      <c r="L49" s="5">
        <f t="shared" si="12"/>
        <v>0</v>
      </c>
      <c r="M49" s="128"/>
      <c r="N49" s="128"/>
      <c r="O49" s="128"/>
      <c r="P49" s="128"/>
    </row>
    <row r="50" spans="1:16" s="3" customFormat="1" ht="31.5">
      <c r="A50" s="1">
        <v>31</v>
      </c>
      <c r="B50" s="103" t="s">
        <v>193</v>
      </c>
      <c r="C50" s="98"/>
      <c r="D50" s="14"/>
      <c r="E50" s="14"/>
      <c r="F50" s="14"/>
      <c r="G50" s="14"/>
      <c r="H50" s="14"/>
      <c r="I50" s="14"/>
      <c r="J50" s="14"/>
      <c r="K50" s="14"/>
      <c r="L50" s="14"/>
      <c r="M50" s="128"/>
      <c r="N50" s="128"/>
      <c r="O50" s="128"/>
      <c r="P50" s="128"/>
    </row>
    <row r="51" spans="1:16" s="3" customFormat="1" ht="47.25" hidden="1">
      <c r="A51" s="1"/>
      <c r="B51" s="63" t="s">
        <v>196</v>
      </c>
      <c r="C51" s="98"/>
      <c r="D51" s="5"/>
      <c r="E51" s="5"/>
      <c r="F51" s="5"/>
      <c r="G51" s="114"/>
      <c r="H51" s="114"/>
      <c r="I51" s="114"/>
      <c r="J51" s="5">
        <f aca="true" t="shared" si="16" ref="J51:J71">D51+G51</f>
        <v>0</v>
      </c>
      <c r="K51" s="5">
        <f aca="true" t="shared" si="17" ref="K51:K71">E51+H51</f>
        <v>0</v>
      </c>
      <c r="L51" s="5">
        <f aca="true" t="shared" si="18" ref="L51:L71">F51+I51</f>
        <v>0</v>
      </c>
      <c r="M51" s="128"/>
      <c r="N51" s="128"/>
      <c r="O51" s="128"/>
      <c r="P51" s="128"/>
    </row>
    <row r="52" spans="1:16" s="3" customFormat="1" ht="15.75" hidden="1">
      <c r="A52" s="1"/>
      <c r="B52" s="63"/>
      <c r="C52" s="98"/>
      <c r="D52" s="5"/>
      <c r="E52" s="5"/>
      <c r="F52" s="5"/>
      <c r="G52" s="114"/>
      <c r="H52" s="114"/>
      <c r="I52" s="114"/>
      <c r="J52" s="5">
        <f t="shared" si="16"/>
        <v>0</v>
      </c>
      <c r="K52" s="5">
        <f t="shared" si="17"/>
        <v>0</v>
      </c>
      <c r="L52" s="5">
        <f t="shared" si="18"/>
        <v>0</v>
      </c>
      <c r="M52" s="128"/>
      <c r="N52" s="128"/>
      <c r="O52" s="128"/>
      <c r="P52" s="128"/>
    </row>
    <row r="53" spans="1:16" s="3" customFormat="1" ht="47.25" hidden="1">
      <c r="A53" s="1"/>
      <c r="B53" s="63" t="s">
        <v>195</v>
      </c>
      <c r="C53" s="98"/>
      <c r="D53" s="5"/>
      <c r="E53" s="5"/>
      <c r="F53" s="5"/>
      <c r="G53" s="114"/>
      <c r="H53" s="114"/>
      <c r="I53" s="114"/>
      <c r="J53" s="5">
        <f t="shared" si="16"/>
        <v>0</v>
      </c>
      <c r="K53" s="5">
        <f t="shared" si="17"/>
        <v>0</v>
      </c>
      <c r="L53" s="5">
        <f t="shared" si="18"/>
        <v>0</v>
      </c>
      <c r="M53" s="128"/>
      <c r="N53" s="128"/>
      <c r="O53" s="128"/>
      <c r="P53" s="128"/>
    </row>
    <row r="54" spans="1:16" s="3" customFormat="1" ht="15.75" hidden="1">
      <c r="A54" s="1"/>
      <c r="B54" s="63"/>
      <c r="C54" s="98"/>
      <c r="D54" s="5"/>
      <c r="E54" s="5"/>
      <c r="F54" s="5"/>
      <c r="G54" s="114"/>
      <c r="H54" s="114"/>
      <c r="I54" s="114"/>
      <c r="J54" s="5">
        <f t="shared" si="16"/>
        <v>0</v>
      </c>
      <c r="K54" s="5">
        <f t="shared" si="17"/>
        <v>0</v>
      </c>
      <c r="L54" s="5">
        <f t="shared" si="18"/>
        <v>0</v>
      </c>
      <c r="M54" s="128"/>
      <c r="N54" s="128"/>
      <c r="O54" s="128"/>
      <c r="P54" s="128"/>
    </row>
    <row r="55" spans="1:16" s="3" customFormat="1" ht="47.25" hidden="1">
      <c r="A55" s="1"/>
      <c r="B55" s="63" t="s">
        <v>194</v>
      </c>
      <c r="C55" s="98"/>
      <c r="D55" s="5"/>
      <c r="E55" s="5"/>
      <c r="F55" s="5"/>
      <c r="G55" s="114"/>
      <c r="H55" s="114"/>
      <c r="I55" s="114"/>
      <c r="J55" s="5">
        <f t="shared" si="16"/>
        <v>0</v>
      </c>
      <c r="K55" s="5">
        <f t="shared" si="17"/>
        <v>0</v>
      </c>
      <c r="L55" s="5">
        <f t="shared" si="18"/>
        <v>0</v>
      </c>
      <c r="M55" s="128"/>
      <c r="N55" s="128"/>
      <c r="O55" s="128"/>
      <c r="P55" s="128"/>
    </row>
    <row r="56" spans="1:16" s="3" customFormat="1" ht="31.5">
      <c r="A56" s="1">
        <v>32</v>
      </c>
      <c r="B56" s="118" t="s">
        <v>502</v>
      </c>
      <c r="C56" s="98">
        <v>2</v>
      </c>
      <c r="D56" s="5">
        <v>399277</v>
      </c>
      <c r="E56" s="5">
        <v>9277</v>
      </c>
      <c r="F56" s="5">
        <v>0</v>
      </c>
      <c r="G56" s="114"/>
      <c r="H56" s="114"/>
      <c r="I56" s="114"/>
      <c r="J56" s="5">
        <f t="shared" si="16"/>
        <v>399277</v>
      </c>
      <c r="K56" s="5">
        <f t="shared" si="17"/>
        <v>9277</v>
      </c>
      <c r="L56" s="5">
        <f t="shared" si="18"/>
        <v>0</v>
      </c>
      <c r="M56" s="128"/>
      <c r="N56" s="128"/>
      <c r="O56" s="128"/>
      <c r="P56" s="128"/>
    </row>
    <row r="57" spans="1:16" s="3" customFormat="1" ht="63">
      <c r="A57" s="1">
        <v>33</v>
      </c>
      <c r="B57" s="86" t="s">
        <v>509</v>
      </c>
      <c r="C57" s="98">
        <v>2</v>
      </c>
      <c r="D57" s="5">
        <v>26281</v>
      </c>
      <c r="E57" s="5">
        <v>26281</v>
      </c>
      <c r="F57" s="5">
        <v>26281</v>
      </c>
      <c r="G57" s="114"/>
      <c r="H57" s="114"/>
      <c r="I57" s="114"/>
      <c r="J57" s="5">
        <f t="shared" si="16"/>
        <v>26281</v>
      </c>
      <c r="K57" s="5">
        <f t="shared" si="17"/>
        <v>26281</v>
      </c>
      <c r="L57" s="5">
        <f t="shared" si="18"/>
        <v>26281</v>
      </c>
      <c r="M57" s="128"/>
      <c r="N57" s="128"/>
      <c r="O57" s="128"/>
      <c r="P57" s="128"/>
    </row>
    <row r="58" spans="1:16" s="3" customFormat="1" ht="63">
      <c r="A58" s="1">
        <v>34</v>
      </c>
      <c r="B58" s="63" t="s">
        <v>364</v>
      </c>
      <c r="C58" s="98"/>
      <c r="D58" s="5">
        <f>SUM(D56:D57)</f>
        <v>425558</v>
      </c>
      <c r="E58" s="5">
        <f>SUM(E56:E57)</f>
        <v>35558</v>
      </c>
      <c r="F58" s="5">
        <f>SUM(F56:F57)</f>
        <v>26281</v>
      </c>
      <c r="G58" s="114"/>
      <c r="H58" s="114"/>
      <c r="I58" s="114"/>
      <c r="J58" s="5">
        <f t="shared" si="16"/>
        <v>425558</v>
      </c>
      <c r="K58" s="5">
        <f t="shared" si="17"/>
        <v>35558</v>
      </c>
      <c r="L58" s="5">
        <f t="shared" si="18"/>
        <v>26281</v>
      </c>
      <c r="M58" s="128"/>
      <c r="N58" s="128"/>
      <c r="O58" s="128"/>
      <c r="P58" s="128"/>
    </row>
    <row r="59" spans="1:16" s="3" customFormat="1" ht="47.25" hidden="1">
      <c r="A59" s="1"/>
      <c r="B59" s="63" t="s">
        <v>197</v>
      </c>
      <c r="C59" s="98"/>
      <c r="D59" s="5"/>
      <c r="E59" s="5"/>
      <c r="F59" s="5"/>
      <c r="G59" s="114"/>
      <c r="H59" s="114"/>
      <c r="I59" s="114"/>
      <c r="J59" s="5">
        <f t="shared" si="16"/>
        <v>0</v>
      </c>
      <c r="K59" s="5">
        <f t="shared" si="17"/>
        <v>0</v>
      </c>
      <c r="L59" s="5">
        <f t="shared" si="18"/>
        <v>0</v>
      </c>
      <c r="M59" s="128"/>
      <c r="N59" s="128"/>
      <c r="O59" s="128"/>
      <c r="P59" s="128"/>
    </row>
    <row r="60" spans="1:16" s="3" customFormat="1" ht="47.25">
      <c r="A60" s="1">
        <v>35</v>
      </c>
      <c r="B60" s="63" t="s">
        <v>530</v>
      </c>
      <c r="C60" s="98">
        <v>2</v>
      </c>
      <c r="D60" s="5">
        <v>0</v>
      </c>
      <c r="E60" s="5">
        <v>120000</v>
      </c>
      <c r="F60" s="5">
        <v>120000</v>
      </c>
      <c r="G60" s="114"/>
      <c r="H60" s="114"/>
      <c r="I60" s="114"/>
      <c r="J60" s="5">
        <f t="shared" si="16"/>
        <v>0</v>
      </c>
      <c r="K60" s="5">
        <f t="shared" si="17"/>
        <v>120000</v>
      </c>
      <c r="L60" s="5">
        <f t="shared" si="18"/>
        <v>120000</v>
      </c>
      <c r="M60" s="128"/>
      <c r="N60" s="128"/>
      <c r="O60" s="128"/>
      <c r="P60" s="128"/>
    </row>
    <row r="61" spans="1:16" s="3" customFormat="1" ht="78.75">
      <c r="A61" s="1">
        <v>36</v>
      </c>
      <c r="B61" s="63" t="s">
        <v>198</v>
      </c>
      <c r="C61" s="98"/>
      <c r="D61" s="5">
        <f>SUM(D60)</f>
        <v>0</v>
      </c>
      <c r="E61" s="5">
        <f>SUM(E60)</f>
        <v>120000</v>
      </c>
      <c r="F61" s="5">
        <f>SUM(F60)</f>
        <v>120000</v>
      </c>
      <c r="G61" s="114"/>
      <c r="H61" s="114"/>
      <c r="I61" s="114"/>
      <c r="J61" s="5">
        <f t="shared" si="16"/>
        <v>0</v>
      </c>
      <c r="K61" s="5">
        <f t="shared" si="17"/>
        <v>120000</v>
      </c>
      <c r="L61" s="5">
        <f t="shared" si="18"/>
        <v>120000</v>
      </c>
      <c r="M61" s="128"/>
      <c r="N61" s="128"/>
      <c r="O61" s="128"/>
      <c r="P61" s="128"/>
    </row>
    <row r="62" spans="1:16" s="3" customFormat="1" ht="15.75" hidden="1">
      <c r="A62" s="1"/>
      <c r="B62" s="63"/>
      <c r="C62" s="98"/>
      <c r="D62" s="5"/>
      <c r="E62" s="5"/>
      <c r="F62" s="5"/>
      <c r="G62" s="114"/>
      <c r="H62" s="114"/>
      <c r="I62" s="114"/>
      <c r="J62" s="5">
        <f t="shared" si="16"/>
        <v>0</v>
      </c>
      <c r="K62" s="5">
        <f t="shared" si="17"/>
        <v>0</v>
      </c>
      <c r="L62" s="5">
        <f t="shared" si="18"/>
        <v>0</v>
      </c>
      <c r="M62" s="128"/>
      <c r="N62" s="128"/>
      <c r="O62" s="128"/>
      <c r="P62" s="128"/>
    </row>
    <row r="63" spans="1:16" s="3" customFormat="1" ht="15.75" hidden="1">
      <c r="A63" s="1"/>
      <c r="B63" s="63" t="s">
        <v>199</v>
      </c>
      <c r="C63" s="98"/>
      <c r="D63" s="5"/>
      <c r="E63" s="5"/>
      <c r="F63" s="5"/>
      <c r="G63" s="114"/>
      <c r="H63" s="114"/>
      <c r="I63" s="114"/>
      <c r="J63" s="5">
        <f t="shared" si="16"/>
        <v>0</v>
      </c>
      <c r="K63" s="5">
        <f t="shared" si="17"/>
        <v>0</v>
      </c>
      <c r="L63" s="5">
        <f t="shared" si="18"/>
        <v>0</v>
      </c>
      <c r="M63" s="128"/>
      <c r="N63" s="128"/>
      <c r="O63" s="128"/>
      <c r="P63" s="128"/>
    </row>
    <row r="64" spans="1:16" s="3" customFormat="1" ht="15.75" hidden="1">
      <c r="A64" s="1"/>
      <c r="B64" s="63"/>
      <c r="C64" s="98"/>
      <c r="D64" s="5"/>
      <c r="E64" s="5"/>
      <c r="F64" s="5"/>
      <c r="G64" s="114"/>
      <c r="H64" s="114"/>
      <c r="I64" s="114"/>
      <c r="J64" s="5">
        <f t="shared" si="16"/>
        <v>0</v>
      </c>
      <c r="K64" s="5">
        <f t="shared" si="17"/>
        <v>0</v>
      </c>
      <c r="L64" s="5">
        <f t="shared" si="18"/>
        <v>0</v>
      </c>
      <c r="M64" s="128"/>
      <c r="N64" s="128"/>
      <c r="O64" s="128"/>
      <c r="P64" s="128"/>
    </row>
    <row r="65" spans="1:16" s="3" customFormat="1" ht="15.75">
      <c r="A65" s="1">
        <v>37</v>
      </c>
      <c r="B65" s="86" t="s">
        <v>516</v>
      </c>
      <c r="C65" s="98">
        <v>2</v>
      </c>
      <c r="D65" s="5">
        <v>0</v>
      </c>
      <c r="E65" s="5">
        <v>10000</v>
      </c>
      <c r="F65" s="5">
        <v>10000</v>
      </c>
      <c r="G65" s="114"/>
      <c r="H65" s="114"/>
      <c r="I65" s="114"/>
      <c r="J65" s="5">
        <f t="shared" si="16"/>
        <v>0</v>
      </c>
      <c r="K65" s="5">
        <f t="shared" si="17"/>
        <v>10000</v>
      </c>
      <c r="L65" s="5">
        <f t="shared" si="18"/>
        <v>10000</v>
      </c>
      <c r="M65" s="128"/>
      <c r="N65" s="128"/>
      <c r="O65" s="128"/>
      <c r="P65" s="128"/>
    </row>
    <row r="66" spans="1:16" s="3" customFormat="1" ht="63">
      <c r="A66" s="1">
        <v>38</v>
      </c>
      <c r="B66" s="63" t="s">
        <v>200</v>
      </c>
      <c r="C66" s="98"/>
      <c r="D66" s="5">
        <f>SUM(D64:D65)</f>
        <v>0</v>
      </c>
      <c r="E66" s="5">
        <f>SUM(E64:E65)</f>
        <v>10000</v>
      </c>
      <c r="F66" s="5">
        <f>SUM(F64:F65)</f>
        <v>10000</v>
      </c>
      <c r="G66" s="114"/>
      <c r="H66" s="114"/>
      <c r="I66" s="114"/>
      <c r="J66" s="5">
        <f t="shared" si="16"/>
        <v>0</v>
      </c>
      <c r="K66" s="5">
        <f t="shared" si="17"/>
        <v>10000</v>
      </c>
      <c r="L66" s="5">
        <f t="shared" si="18"/>
        <v>10000</v>
      </c>
      <c r="M66" s="128"/>
      <c r="N66" s="128"/>
      <c r="O66" s="128"/>
      <c r="P66" s="128"/>
    </row>
    <row r="67" spans="1:16" s="3" customFormat="1" ht="31.5">
      <c r="A67" s="1">
        <v>39</v>
      </c>
      <c r="B67" s="9" t="s">
        <v>44</v>
      </c>
      <c r="C67" s="98"/>
      <c r="D67" s="14">
        <f aca="true" t="shared" si="19" ref="D67:I67">SUM(D68:D70)</f>
        <v>425558</v>
      </c>
      <c r="E67" s="14">
        <f>SUM(E68:E70)</f>
        <v>165558</v>
      </c>
      <c r="F67" s="14">
        <f t="shared" si="19"/>
        <v>156281</v>
      </c>
      <c r="G67" s="14">
        <f t="shared" si="19"/>
        <v>0</v>
      </c>
      <c r="H67" s="14">
        <f>SUM(H68:H70)</f>
        <v>0</v>
      </c>
      <c r="I67" s="14">
        <f t="shared" si="19"/>
        <v>0</v>
      </c>
      <c r="J67" s="14">
        <f t="shared" si="16"/>
        <v>425558</v>
      </c>
      <c r="K67" s="14">
        <f t="shared" si="17"/>
        <v>165558</v>
      </c>
      <c r="L67" s="14">
        <f t="shared" si="18"/>
        <v>156281</v>
      </c>
      <c r="M67" s="128"/>
      <c r="N67" s="128"/>
      <c r="O67" s="128"/>
      <c r="P67" s="128"/>
    </row>
    <row r="68" spans="1:16" s="3" customFormat="1" ht="31.5">
      <c r="A68" s="1">
        <v>40</v>
      </c>
      <c r="B68" s="86" t="s">
        <v>376</v>
      </c>
      <c r="C68" s="98">
        <v>1</v>
      </c>
      <c r="D68" s="5">
        <f aca="true" t="shared" si="20" ref="D68:I68">SUMIF($C$50:$C$67,"1",D$50:D$67)</f>
        <v>0</v>
      </c>
      <c r="E68" s="5">
        <f t="shared" si="20"/>
        <v>0</v>
      </c>
      <c r="F68" s="5">
        <f t="shared" si="20"/>
        <v>0</v>
      </c>
      <c r="G68" s="5">
        <f t="shared" si="20"/>
        <v>0</v>
      </c>
      <c r="H68" s="5">
        <f t="shared" si="20"/>
        <v>0</v>
      </c>
      <c r="I68" s="5">
        <f t="shared" si="20"/>
        <v>0</v>
      </c>
      <c r="J68" s="5">
        <f t="shared" si="16"/>
        <v>0</v>
      </c>
      <c r="K68" s="5">
        <f t="shared" si="17"/>
        <v>0</v>
      </c>
      <c r="L68" s="5">
        <f t="shared" si="18"/>
        <v>0</v>
      </c>
      <c r="M68" s="128"/>
      <c r="N68" s="128"/>
      <c r="O68" s="128"/>
      <c r="P68" s="128"/>
    </row>
    <row r="69" spans="1:16" s="3" customFormat="1" ht="15.75">
      <c r="A69" s="1">
        <v>41</v>
      </c>
      <c r="B69" s="86" t="s">
        <v>218</v>
      </c>
      <c r="C69" s="98">
        <v>2</v>
      </c>
      <c r="D69" s="5">
        <f aca="true" t="shared" si="21" ref="D69:I69">SUMIF($C$50:$C$67,"2",D$50:D$67)</f>
        <v>425558</v>
      </c>
      <c r="E69" s="5">
        <f t="shared" si="21"/>
        <v>165558</v>
      </c>
      <c r="F69" s="5">
        <f t="shared" si="21"/>
        <v>156281</v>
      </c>
      <c r="G69" s="5">
        <f t="shared" si="21"/>
        <v>0</v>
      </c>
      <c r="H69" s="5">
        <f t="shared" si="21"/>
        <v>0</v>
      </c>
      <c r="I69" s="5">
        <f t="shared" si="21"/>
        <v>0</v>
      </c>
      <c r="J69" s="5">
        <f t="shared" si="16"/>
        <v>425558</v>
      </c>
      <c r="K69" s="5">
        <f t="shared" si="17"/>
        <v>165558</v>
      </c>
      <c r="L69" s="5">
        <f t="shared" si="18"/>
        <v>156281</v>
      </c>
      <c r="M69" s="128"/>
      <c r="N69" s="128"/>
      <c r="O69" s="128"/>
      <c r="P69" s="128"/>
    </row>
    <row r="70" spans="1:16" s="3" customFormat="1" ht="15.75">
      <c r="A70" s="1">
        <v>42</v>
      </c>
      <c r="B70" s="86" t="s">
        <v>110</v>
      </c>
      <c r="C70" s="98">
        <v>3</v>
      </c>
      <c r="D70" s="5">
        <f aca="true" t="shared" si="22" ref="D70:I70">SUMIF($C$50:$C$67,"3",D$50:D$67)</f>
        <v>0</v>
      </c>
      <c r="E70" s="5">
        <f t="shared" si="22"/>
        <v>0</v>
      </c>
      <c r="F70" s="5">
        <f t="shared" si="22"/>
        <v>0</v>
      </c>
      <c r="G70" s="5">
        <f t="shared" si="22"/>
        <v>0</v>
      </c>
      <c r="H70" s="5">
        <f t="shared" si="22"/>
        <v>0</v>
      </c>
      <c r="I70" s="5">
        <f t="shared" si="22"/>
        <v>0</v>
      </c>
      <c r="J70" s="5">
        <f t="shared" si="16"/>
        <v>0</v>
      </c>
      <c r="K70" s="5">
        <f t="shared" si="17"/>
        <v>0</v>
      </c>
      <c r="L70" s="5">
        <f t="shared" si="18"/>
        <v>0</v>
      </c>
      <c r="M70" s="128"/>
      <c r="N70" s="128"/>
      <c r="O70" s="128"/>
      <c r="P70" s="128"/>
    </row>
    <row r="71" spans="1:16" s="3" customFormat="1" ht="31.5">
      <c r="A71" s="1">
        <v>43</v>
      </c>
      <c r="B71" s="9" t="s">
        <v>153</v>
      </c>
      <c r="C71" s="98"/>
      <c r="D71" s="14">
        <f aca="true" t="shared" si="23" ref="D71:I71">D26+D46+D67</f>
        <v>1195123</v>
      </c>
      <c r="E71" s="14">
        <f>E26+E46+E67</f>
        <v>3289087</v>
      </c>
      <c r="F71" s="14">
        <f t="shared" si="23"/>
        <v>2821205</v>
      </c>
      <c r="G71" s="14">
        <f t="shared" si="23"/>
        <v>207783</v>
      </c>
      <c r="H71" s="14">
        <f>H26+H46+H67</f>
        <v>538848</v>
      </c>
      <c r="I71" s="14">
        <f t="shared" si="23"/>
        <v>390129</v>
      </c>
      <c r="J71" s="14">
        <f t="shared" si="16"/>
        <v>1402906</v>
      </c>
      <c r="K71" s="14">
        <f t="shared" si="17"/>
        <v>3827935</v>
      </c>
      <c r="L71" s="14">
        <f t="shared" si="18"/>
        <v>3211334</v>
      </c>
      <c r="M71" s="128"/>
      <c r="N71" s="128"/>
      <c r="O71" s="128"/>
      <c r="P71" s="128"/>
    </row>
    <row r="72" ht="15.75">
      <c r="K72" s="137"/>
    </row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90" ht="15.75"/>
    <row r="91" ht="15.75"/>
    <row r="92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</sheetData>
  <sheetProtection/>
  <mergeCells count="7">
    <mergeCell ref="B5:B6"/>
    <mergeCell ref="C5:C6"/>
    <mergeCell ref="D5:F5"/>
    <mergeCell ref="G5:I5"/>
    <mergeCell ref="J5:L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58" r:id="rId3"/>
  <headerFooter>
    <oddHeader>&amp;R&amp;"Arial,Normál"&amp;10 2. melléklet a 4/2018.(V.29.)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62" t="s">
        <v>369</v>
      </c>
      <c r="B1" s="362"/>
      <c r="C1" s="362"/>
      <c r="D1" s="362"/>
      <c r="E1" s="362"/>
    </row>
    <row r="2" spans="1:5" s="25" customFormat="1" ht="14.25" customHeight="1">
      <c r="A2" s="117"/>
      <c r="B2" s="117"/>
      <c r="C2" s="117"/>
      <c r="D2" s="117"/>
      <c r="E2" s="117"/>
    </row>
    <row r="3" spans="1:5" s="25" customFormat="1" ht="27" customHeight="1">
      <c r="A3" s="362" t="s">
        <v>95</v>
      </c>
      <c r="B3" s="362"/>
      <c r="C3" s="362"/>
      <c r="D3" s="362"/>
      <c r="E3" s="362"/>
    </row>
    <row r="4" spans="1:5" s="25" customFormat="1" ht="13.5" customHeight="1">
      <c r="A4" s="117"/>
      <c r="B4" s="117"/>
      <c r="C4" s="117"/>
      <c r="D4" s="117"/>
      <c r="E4" s="117"/>
    </row>
    <row r="5" spans="1:5" s="25" customFormat="1" ht="40.5" customHeight="1">
      <c r="A5" s="362" t="s">
        <v>372</v>
      </c>
      <c r="B5" s="362"/>
      <c r="C5" s="362"/>
      <c r="D5" s="362"/>
      <c r="E5" s="362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5" t="s">
        <v>9</v>
      </c>
      <c r="B7" s="27" t="s">
        <v>35</v>
      </c>
      <c r="C7" s="27" t="s">
        <v>85</v>
      </c>
      <c r="D7" s="27" t="s">
        <v>362</v>
      </c>
      <c r="E7" s="27" t="s">
        <v>5</v>
      </c>
      <c r="F7" s="28"/>
    </row>
    <row r="8" spans="1:5" ht="15">
      <c r="A8" s="30" t="s">
        <v>18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19</v>
      </c>
      <c r="B9" s="31"/>
      <c r="C9" s="31"/>
      <c r="D9" s="31"/>
      <c r="E9" s="31">
        <f t="shared" si="0"/>
        <v>0</v>
      </c>
    </row>
    <row r="10" spans="1:5" ht="15">
      <c r="A10" s="30" t="s">
        <v>20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21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22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23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24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36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37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38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25</v>
      </c>
      <c r="B18" s="31"/>
      <c r="C18" s="31"/>
      <c r="D18" s="31"/>
      <c r="E18" s="31">
        <f t="shared" si="0"/>
        <v>0</v>
      </c>
    </row>
    <row r="19" spans="1:5" ht="15">
      <c r="A19" s="30" t="s">
        <v>26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27</v>
      </c>
      <c r="B20" s="31"/>
      <c r="C20" s="31"/>
      <c r="D20" s="31"/>
      <c r="E20" s="31">
        <f t="shared" si="0"/>
        <v>0</v>
      </c>
    </row>
    <row r="21" spans="1:5" ht="15">
      <c r="A21" s="30" t="s">
        <v>28</v>
      </c>
      <c r="B21" s="31"/>
      <c r="C21" s="31"/>
      <c r="D21" s="31"/>
      <c r="E21" s="31">
        <f t="shared" si="0"/>
        <v>0</v>
      </c>
    </row>
    <row r="22" spans="1:5" ht="15">
      <c r="A22" s="30" t="s">
        <v>29</v>
      </c>
      <c r="B22" s="31"/>
      <c r="C22" s="31"/>
      <c r="D22" s="31"/>
      <c r="E22" s="31">
        <f t="shared" si="0"/>
        <v>0</v>
      </c>
    </row>
    <row r="23" spans="1:5" ht="15">
      <c r="A23" s="30" t="s">
        <v>30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31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39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25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32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27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28</v>
      </c>
      <c r="B29" s="31"/>
      <c r="C29" s="31"/>
      <c r="D29" s="31"/>
      <c r="E29" s="31">
        <f t="shared" si="0"/>
        <v>0</v>
      </c>
    </row>
    <row r="30" spans="1:5" ht="15">
      <c r="A30" s="30" t="s">
        <v>29</v>
      </c>
      <c r="B30" s="31"/>
      <c r="C30" s="31"/>
      <c r="D30" s="31"/>
      <c r="E30" s="31">
        <f t="shared" si="0"/>
        <v>0</v>
      </c>
    </row>
    <row r="31" spans="1:5" ht="15">
      <c r="A31" s="30" t="s">
        <v>33</v>
      </c>
      <c r="B31" s="31"/>
      <c r="C31" s="31"/>
      <c r="D31" s="31"/>
      <c r="E31" s="31">
        <f t="shared" si="0"/>
        <v>0</v>
      </c>
    </row>
    <row r="32" spans="1:5" ht="15">
      <c r="A32" s="33" t="s">
        <v>31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40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41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5"/>
      <c r="B35" s="96"/>
      <c r="C35" s="96"/>
      <c r="D35" s="96"/>
      <c r="E35" s="96"/>
    </row>
    <row r="36" spans="1:5" s="36" customFormat="1" ht="27.75" customHeight="1">
      <c r="A36" s="363" t="s">
        <v>370</v>
      </c>
      <c r="B36" s="363"/>
      <c r="C36" s="363"/>
      <c r="D36" s="363"/>
      <c r="E36" s="363"/>
    </row>
    <row r="37" ht="18.75" customHeight="1"/>
    <row r="38" ht="15">
      <c r="A38" s="97" t="s">
        <v>371</v>
      </c>
    </row>
    <row r="39" spans="1:3" ht="15">
      <c r="A39" s="39" t="s">
        <v>96</v>
      </c>
      <c r="C39" s="64"/>
    </row>
    <row r="40" ht="15">
      <c r="C40" s="64" t="s">
        <v>97</v>
      </c>
    </row>
    <row r="41" ht="15">
      <c r="C41" s="64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6">
      <selection activeCell="K14" sqref="K14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5" width="10.7109375" style="22" customWidth="1"/>
    <col min="6" max="6" width="11.7109375" style="22" customWidth="1"/>
    <col min="7" max="8" width="9.140625" style="22" customWidth="1"/>
    <col min="9" max="9" width="11.7109375" style="22" customWidth="1"/>
    <col min="10" max="16384" width="9.140625" style="22" customWidth="1"/>
  </cols>
  <sheetData>
    <row r="1" spans="1:9" s="16" customFormat="1" ht="15.75">
      <c r="A1" s="323" t="s">
        <v>490</v>
      </c>
      <c r="B1" s="323"/>
      <c r="C1" s="323"/>
      <c r="D1" s="323"/>
      <c r="E1" s="323"/>
      <c r="F1" s="323"/>
      <c r="G1" s="323"/>
      <c r="H1" s="323"/>
      <c r="I1" s="323"/>
    </row>
    <row r="2" spans="1:9" s="16" customFormat="1" ht="15.75">
      <c r="A2" s="324" t="s">
        <v>505</v>
      </c>
      <c r="B2" s="324"/>
      <c r="C2" s="324"/>
      <c r="D2" s="324"/>
      <c r="E2" s="324"/>
      <c r="F2" s="324"/>
      <c r="G2" s="324"/>
      <c r="H2" s="324"/>
      <c r="I2" s="324"/>
    </row>
    <row r="3" spans="1:9" s="16" customFormat="1" ht="15.75">
      <c r="A3" s="324" t="s">
        <v>152</v>
      </c>
      <c r="B3" s="324"/>
      <c r="C3" s="324"/>
      <c r="D3" s="324"/>
      <c r="E3" s="324"/>
      <c r="F3" s="324"/>
      <c r="G3" s="324"/>
      <c r="H3" s="324"/>
      <c r="I3" s="324"/>
    </row>
    <row r="4" spans="1:9" ht="15.75">
      <c r="A4" s="324" t="s">
        <v>463</v>
      </c>
      <c r="B4" s="324"/>
      <c r="C4" s="324"/>
      <c r="D4" s="324"/>
      <c r="E4" s="324"/>
      <c r="F4" s="324"/>
      <c r="G4" s="324"/>
      <c r="H4" s="324"/>
      <c r="I4" s="324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45</v>
      </c>
      <c r="H6" s="46" t="s">
        <v>46</v>
      </c>
      <c r="I6" s="46" t="s">
        <v>47</v>
      </c>
    </row>
    <row r="7" spans="1:9" s="3" customFormat="1" ht="15.75">
      <c r="A7" s="1">
        <v>1</v>
      </c>
      <c r="B7" s="318" t="s">
        <v>9</v>
      </c>
      <c r="C7" s="320" t="s">
        <v>362</v>
      </c>
      <c r="D7" s="321"/>
      <c r="E7" s="322"/>
      <c r="F7" s="4" t="s">
        <v>381</v>
      </c>
      <c r="G7" s="4" t="s">
        <v>464</v>
      </c>
      <c r="H7" s="4" t="s">
        <v>506</v>
      </c>
      <c r="I7" s="4" t="s">
        <v>5</v>
      </c>
    </row>
    <row r="8" spans="1:9" s="3" customFormat="1" ht="31.5">
      <c r="A8" s="1">
        <v>2</v>
      </c>
      <c r="B8" s="319"/>
      <c r="C8" s="6" t="s">
        <v>4</v>
      </c>
      <c r="D8" s="40" t="s">
        <v>551</v>
      </c>
      <c r="E8" s="40" t="s">
        <v>552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7" t="s">
        <v>377</v>
      </c>
      <c r="C9" s="15">
        <f>Bevételek!C129+Bevételek!C130+Bevételek!C132+Bevételek!C133+Bevételek!C138</f>
        <v>319000</v>
      </c>
      <c r="D9" s="15">
        <f>Bevételek!D129+Bevételek!D130+Bevételek!D132+Bevételek!D133+Bevételek!D138</f>
        <v>319000</v>
      </c>
      <c r="E9" s="15">
        <f>Bevételek!E129+Bevételek!E130+Bevételek!E132+Bevételek!E133+Bevételek!E138</f>
        <v>173300</v>
      </c>
      <c r="F9" s="48"/>
      <c r="G9" s="48"/>
      <c r="H9" s="48"/>
      <c r="I9" s="48"/>
      <c r="J9" s="32"/>
    </row>
    <row r="10" spans="1:10" ht="30">
      <c r="A10" s="1">
        <v>4</v>
      </c>
      <c r="B10" s="47" t="s">
        <v>378</v>
      </c>
      <c r="C10" s="15">
        <f>Bevételek!C178+Bevételek!C179+Bevételek!C180</f>
        <v>0</v>
      </c>
      <c r="D10" s="15">
        <f>Bevételek!D178+Bevételek!D179+Bevételek!D180</f>
        <v>0</v>
      </c>
      <c r="E10" s="15">
        <f>Bevételek!E178+Bevételek!E179+Bevételek!E180</f>
        <v>0</v>
      </c>
      <c r="F10" s="48"/>
      <c r="G10" s="48"/>
      <c r="H10" s="48"/>
      <c r="I10" s="48"/>
      <c r="J10" s="32"/>
    </row>
    <row r="11" spans="1:10" ht="15.75">
      <c r="A11" s="1">
        <v>5</v>
      </c>
      <c r="B11" s="47" t="s">
        <v>20</v>
      </c>
      <c r="C11" s="15">
        <f>Bevételek!C136+Bevételek!C150+Bevételek!C165</f>
        <v>45000</v>
      </c>
      <c r="D11" s="15">
        <f>Bevételek!D136+Bevételek!D150+Bevételek!D165</f>
        <v>45000</v>
      </c>
      <c r="E11" s="15">
        <f>Bevételek!E136+Bevételek!E150+Bevételek!E165</f>
        <v>0</v>
      </c>
      <c r="F11" s="48"/>
      <c r="G11" s="48"/>
      <c r="H11" s="48"/>
      <c r="I11" s="48"/>
      <c r="J11" s="32"/>
    </row>
    <row r="12" spans="1:10" ht="45">
      <c r="A12" s="1">
        <v>6</v>
      </c>
      <c r="B12" s="47" t="s">
        <v>21</v>
      </c>
      <c r="C12" s="15">
        <f>Bevételek!C159+Bevételek!C175+Bevételek!C176+Bevételek!C177+Bevételek!C215+Bevételek!C220+Bevételek!C224</f>
        <v>32000</v>
      </c>
      <c r="D12" s="15">
        <f>Bevételek!D159+Bevételek!D175+Bevételek!D176+Bevételek!D177+Bevételek!D215+Bevételek!D220+Bevételek!D224</f>
        <v>141493</v>
      </c>
      <c r="E12" s="15">
        <f>Bevételek!E159+Bevételek!E175+Bevételek!E176+Bevételek!E177+Bevételek!E215+Bevételek!E220+Bevételek!E224</f>
        <v>141493</v>
      </c>
      <c r="F12" s="48"/>
      <c r="G12" s="48"/>
      <c r="H12" s="48"/>
      <c r="I12" s="48"/>
      <c r="J12" s="32"/>
    </row>
    <row r="13" spans="1:10" ht="15.75">
      <c r="A13" s="1">
        <v>7</v>
      </c>
      <c r="B13" s="47" t="s">
        <v>22</v>
      </c>
      <c r="C13" s="15">
        <f>Bevételek!C226</f>
        <v>0</v>
      </c>
      <c r="D13" s="15">
        <f>Bevételek!D226</f>
        <v>0</v>
      </c>
      <c r="E13" s="15">
        <f>Bevételek!E226</f>
        <v>0</v>
      </c>
      <c r="F13" s="48"/>
      <c r="G13" s="48"/>
      <c r="H13" s="48"/>
      <c r="I13" s="48"/>
      <c r="J13" s="32"/>
    </row>
    <row r="14" spans="1:10" ht="30">
      <c r="A14" s="1">
        <v>8</v>
      </c>
      <c r="B14" s="47" t="s">
        <v>23</v>
      </c>
      <c r="C14" s="15">
        <f>Bevételek!C225</f>
        <v>0</v>
      </c>
      <c r="D14" s="15">
        <f>Bevételek!D225</f>
        <v>0</v>
      </c>
      <c r="E14" s="15">
        <f>Bevételek!E225</f>
        <v>0</v>
      </c>
      <c r="F14" s="48"/>
      <c r="G14" s="48"/>
      <c r="H14" s="48"/>
      <c r="I14" s="48"/>
      <c r="J14" s="32"/>
    </row>
    <row r="15" spans="1:10" ht="30">
      <c r="A15" s="1">
        <v>9</v>
      </c>
      <c r="B15" s="47" t="s">
        <v>379</v>
      </c>
      <c r="C15" s="15">
        <f>Bevételek!C51+Bevételek!C105+Bevételek!C235+Bevételek!C249</f>
        <v>0</v>
      </c>
      <c r="D15" s="15">
        <f>Bevételek!D51+Bevételek!D105+Bevételek!D235+Bevételek!D249</f>
        <v>0</v>
      </c>
      <c r="E15" s="15">
        <f>Bevételek!E51+Bevételek!E105+Bevételek!E235+Bevételek!E249</f>
        <v>0</v>
      </c>
      <c r="F15" s="48"/>
      <c r="G15" s="48"/>
      <c r="H15" s="48"/>
      <c r="I15" s="48"/>
      <c r="J15" s="32"/>
    </row>
    <row r="16" spans="1:10" s="24" customFormat="1" ht="15.75">
      <c r="A16" s="1">
        <v>10</v>
      </c>
      <c r="B16" s="49" t="s">
        <v>49</v>
      </c>
      <c r="C16" s="18">
        <f>SUM(C9:C15)</f>
        <v>396000</v>
      </c>
      <c r="D16" s="18">
        <f>SUM(D9:D15)</f>
        <v>505493</v>
      </c>
      <c r="E16" s="18">
        <f>SUM(E9:E15)</f>
        <v>314793</v>
      </c>
      <c r="F16" s="48"/>
      <c r="G16" s="48"/>
      <c r="H16" s="48"/>
      <c r="I16" s="48"/>
      <c r="J16" s="32"/>
    </row>
    <row r="17" spans="1:10" ht="15.75">
      <c r="A17" s="1">
        <v>11</v>
      </c>
      <c r="B17" s="49" t="s">
        <v>50</v>
      </c>
      <c r="C17" s="18">
        <f>ROUNDDOWN(C16*0.5,0)</f>
        <v>198000</v>
      </c>
      <c r="D17" s="18">
        <f>ROUNDDOWN(D16*0.5,0)</f>
        <v>252746</v>
      </c>
      <c r="E17" s="18">
        <f>ROUNDDOWN(E16*0.5,0)</f>
        <v>157396</v>
      </c>
      <c r="F17" s="48"/>
      <c r="G17" s="48"/>
      <c r="H17" s="48"/>
      <c r="I17" s="48"/>
      <c r="J17" s="32"/>
    </row>
    <row r="18" spans="1:10" ht="30">
      <c r="A18" s="1">
        <v>12</v>
      </c>
      <c r="B18" s="47" t="s">
        <v>25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2"/>
    </row>
    <row r="19" spans="1:10" ht="30">
      <c r="A19" s="1">
        <v>13</v>
      </c>
      <c r="B19" s="47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2"/>
    </row>
    <row r="20" spans="1:10" ht="15.75">
      <c r="A20" s="1">
        <v>14</v>
      </c>
      <c r="B20" s="47" t="s">
        <v>27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2"/>
    </row>
    <row r="21" spans="1:10" ht="15.75">
      <c r="A21" s="1">
        <v>15</v>
      </c>
      <c r="B21" s="47" t="s">
        <v>28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2"/>
    </row>
    <row r="22" spans="1:10" ht="15.75">
      <c r="A22" s="1">
        <v>16</v>
      </c>
      <c r="B22" s="47" t="s">
        <v>29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2"/>
    </row>
    <row r="23" spans="1:10" ht="15.75">
      <c r="A23" s="1">
        <v>17</v>
      </c>
      <c r="B23" s="47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2"/>
    </row>
    <row r="24" spans="1:10" ht="30">
      <c r="A24" s="1">
        <v>18</v>
      </c>
      <c r="B24" s="47" t="s">
        <v>84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2"/>
    </row>
    <row r="25" spans="1:10" s="24" customFormat="1" ht="15.75">
      <c r="A25" s="1">
        <v>19</v>
      </c>
      <c r="B25" s="49" t="s">
        <v>51</v>
      </c>
      <c r="C25" s="18">
        <f aca="true" t="shared" si="1" ref="C25:H25">SUM(C18:C24)</f>
        <v>0</v>
      </c>
      <c r="D25" s="18">
        <f>SUM(D18:D24)</f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  <c r="J25" s="32"/>
    </row>
    <row r="26" spans="1:10" s="24" customFormat="1" ht="29.25">
      <c r="A26" s="1">
        <v>20</v>
      </c>
      <c r="B26" s="49" t="s">
        <v>52</v>
      </c>
      <c r="C26" s="18">
        <f>C17-C25</f>
        <v>198000</v>
      </c>
      <c r="D26" s="18">
        <f>D17-D25</f>
        <v>252746</v>
      </c>
      <c r="E26" s="18">
        <f>E17-E25</f>
        <v>157396</v>
      </c>
      <c r="F26" s="48"/>
      <c r="G26" s="48"/>
      <c r="H26" s="48"/>
      <c r="I26" s="48"/>
      <c r="J26" s="32"/>
    </row>
    <row r="27" spans="1:10" s="24" customFormat="1" ht="42.75">
      <c r="A27" s="1">
        <v>21</v>
      </c>
      <c r="B27" s="50" t="s">
        <v>374</v>
      </c>
      <c r="C27" s="18">
        <f aca="true" t="shared" si="2" ref="C27:I27">SUM(C28:C32)</f>
        <v>0</v>
      </c>
      <c r="D27" s="18">
        <f>SUM(D28:D32)</f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32"/>
    </row>
    <row r="28" spans="1:10" ht="30">
      <c r="A28" s="1">
        <v>22</v>
      </c>
      <c r="B28" s="47" t="s">
        <v>380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2"/>
    </row>
    <row r="29" spans="1:10" ht="45">
      <c r="A29" s="1">
        <v>23</v>
      </c>
      <c r="B29" s="47" t="s">
        <v>107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  <c r="J29" s="32"/>
    </row>
    <row r="30" spans="1:10" ht="30">
      <c r="A30" s="1">
        <v>24</v>
      </c>
      <c r="B30" s="47" t="s">
        <v>86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2"/>
    </row>
    <row r="31" spans="1:10" ht="15.75">
      <c r="A31" s="1">
        <v>25</v>
      </c>
      <c r="B31" s="47" t="s">
        <v>83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2"/>
    </row>
    <row r="32" spans="1:10" ht="45">
      <c r="A32" s="1">
        <v>26</v>
      </c>
      <c r="B32" s="47" t="s">
        <v>373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2"/>
    </row>
    <row r="33" ht="15">
      <c r="I33" s="130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1" r:id="rId1"/>
  <headerFooter>
    <oddHeader>&amp;R&amp;"Arial,Normál"&amp;10
3. melléklet a 4/2018.(V.29.) önkormányzati rendelethez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57421875" style="150" customWidth="1"/>
    <col min="2" max="2" width="57.7109375" style="136" bestFit="1" customWidth="1"/>
    <col min="3" max="3" width="16.8515625" style="134" customWidth="1"/>
    <col min="4" max="16384" width="9.140625" style="136" customWidth="1"/>
  </cols>
  <sheetData>
    <row r="1" spans="1:3" ht="18.75">
      <c r="A1" s="323" t="s">
        <v>553</v>
      </c>
      <c r="B1" s="323"/>
      <c r="C1" s="323"/>
    </row>
    <row r="2" spans="1:3" ht="18.75">
      <c r="A2" s="324" t="s">
        <v>804</v>
      </c>
      <c r="B2" s="324"/>
      <c r="C2" s="324"/>
    </row>
    <row r="3" spans="1:3" ht="18.75">
      <c r="A3" s="142"/>
      <c r="B3" s="142"/>
      <c r="C3" s="143"/>
    </row>
    <row r="4" spans="1:3" ht="18.75">
      <c r="A4" s="1"/>
      <c r="B4" s="1" t="s">
        <v>0</v>
      </c>
      <c r="C4" s="144" t="s">
        <v>1</v>
      </c>
    </row>
    <row r="5" spans="1:3" ht="18.75">
      <c r="A5" s="1">
        <v>1</v>
      </c>
      <c r="B5" s="145" t="s">
        <v>9</v>
      </c>
      <c r="C5" s="146" t="s">
        <v>554</v>
      </c>
    </row>
    <row r="6" spans="1:3" ht="18.75">
      <c r="A6" s="1">
        <v>2</v>
      </c>
      <c r="B6" s="147" t="s">
        <v>555</v>
      </c>
      <c r="C6" s="148">
        <v>15344948</v>
      </c>
    </row>
    <row r="7" spans="1:3" ht="18.75">
      <c r="A7" s="1">
        <v>3</v>
      </c>
      <c r="B7" s="147" t="s">
        <v>556</v>
      </c>
      <c r="C7" s="148">
        <v>17866667</v>
      </c>
    </row>
    <row r="8" spans="1:3" ht="18.75">
      <c r="A8" s="1">
        <v>4</v>
      </c>
      <c r="B8" s="147" t="s">
        <v>557</v>
      </c>
      <c r="C8" s="149">
        <f>C6-C7</f>
        <v>-2521719</v>
      </c>
    </row>
    <row r="9" spans="1:3" ht="18.75">
      <c r="A9" s="1">
        <v>5</v>
      </c>
      <c r="B9" s="147" t="s">
        <v>558</v>
      </c>
      <c r="C9" s="148">
        <v>5439236</v>
      </c>
    </row>
    <row r="10" spans="1:3" ht="18.75">
      <c r="A10" s="1">
        <v>6</v>
      </c>
      <c r="B10" s="147" t="s">
        <v>559</v>
      </c>
      <c r="C10" s="148">
        <v>418261</v>
      </c>
    </row>
    <row r="11" spans="1:3" ht="18.75">
      <c r="A11" s="1">
        <v>7</v>
      </c>
      <c r="B11" s="147" t="s">
        <v>560</v>
      </c>
      <c r="C11" s="149">
        <f>C9-C10</f>
        <v>5020975</v>
      </c>
    </row>
    <row r="12" spans="1:3" s="135" customFormat="1" ht="18.75">
      <c r="A12" s="1">
        <v>8</v>
      </c>
      <c r="B12" s="147" t="s">
        <v>561</v>
      </c>
      <c r="C12" s="149">
        <f>C8+C11</f>
        <v>2499256</v>
      </c>
    </row>
    <row r="13" spans="1:3" ht="18.75">
      <c r="A13" s="1">
        <v>9</v>
      </c>
      <c r="B13" s="147" t="s">
        <v>562</v>
      </c>
      <c r="C13" s="148">
        <v>0</v>
      </c>
    </row>
    <row r="14" spans="1:3" ht="18.75">
      <c r="A14" s="1">
        <v>10</v>
      </c>
      <c r="B14" s="147" t="s">
        <v>563</v>
      </c>
      <c r="C14" s="148">
        <v>0</v>
      </c>
    </row>
    <row r="15" spans="1:3" ht="18.75">
      <c r="A15" s="1">
        <v>11</v>
      </c>
      <c r="B15" s="147" t="s">
        <v>564</v>
      </c>
      <c r="C15" s="149">
        <f>C13-C14</f>
        <v>0</v>
      </c>
    </row>
    <row r="16" spans="1:3" ht="18.75">
      <c r="A16" s="1">
        <v>12</v>
      </c>
      <c r="B16" s="147" t="s">
        <v>565</v>
      </c>
      <c r="C16" s="148">
        <v>0</v>
      </c>
    </row>
    <row r="17" spans="1:3" ht="18.75">
      <c r="A17" s="1">
        <v>13</v>
      </c>
      <c r="B17" s="147" t="s">
        <v>566</v>
      </c>
      <c r="C17" s="148">
        <v>0</v>
      </c>
    </row>
    <row r="18" spans="1:3" s="135" customFormat="1" ht="18.75">
      <c r="A18" s="1">
        <v>14</v>
      </c>
      <c r="B18" s="147" t="s">
        <v>567</v>
      </c>
      <c r="C18" s="149">
        <f>C16+C17</f>
        <v>0</v>
      </c>
    </row>
    <row r="19" spans="1:3" s="135" customFormat="1" ht="18.75">
      <c r="A19" s="1">
        <v>15</v>
      </c>
      <c r="B19" s="147" t="s">
        <v>568</v>
      </c>
      <c r="C19" s="149">
        <f>C15+C18</f>
        <v>0</v>
      </c>
    </row>
    <row r="20" spans="1:3" s="135" customFormat="1" ht="18.75">
      <c r="A20" s="1">
        <v>16</v>
      </c>
      <c r="B20" s="147" t="s">
        <v>569</v>
      </c>
      <c r="C20" s="149">
        <f>C12+C19</f>
        <v>2499256</v>
      </c>
    </row>
    <row r="21" spans="1:3" s="135" customFormat="1" ht="18.75">
      <c r="A21" s="1">
        <v>17</v>
      </c>
      <c r="B21" s="147" t="s">
        <v>570</v>
      </c>
      <c r="C21" s="149">
        <v>2499256</v>
      </c>
    </row>
    <row r="22" spans="1:3" s="135" customFormat="1" ht="18.75">
      <c r="A22" s="1">
        <v>18</v>
      </c>
      <c r="B22" s="147" t="s">
        <v>571</v>
      </c>
      <c r="C22" s="149">
        <f>C12-C21</f>
        <v>0</v>
      </c>
    </row>
    <row r="23" spans="1:3" s="135" customFormat="1" ht="18.75">
      <c r="A23" s="1">
        <v>19</v>
      </c>
      <c r="B23" s="147" t="s">
        <v>572</v>
      </c>
      <c r="C23" s="149">
        <f>C19*0.1</f>
        <v>0</v>
      </c>
    </row>
    <row r="24" spans="1:3" s="135" customFormat="1" ht="18.75">
      <c r="A24" s="1">
        <v>20</v>
      </c>
      <c r="B24" s="147" t="s">
        <v>573</v>
      </c>
      <c r="C24" s="149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4/2018.(V.29.)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H1" sqref="H1:I16384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14" t="s">
        <v>553</v>
      </c>
      <c r="B1" s="314"/>
      <c r="C1" s="314"/>
      <c r="D1" s="314"/>
      <c r="E1" s="314"/>
      <c r="F1" s="314"/>
    </row>
    <row r="2" spans="1:6" s="2" customFormat="1" ht="15.75">
      <c r="A2" s="314" t="s">
        <v>805</v>
      </c>
      <c r="B2" s="314"/>
      <c r="C2" s="314"/>
      <c r="D2" s="314"/>
      <c r="E2" s="314"/>
      <c r="F2" s="314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51"/>
      <c r="B5" s="151" t="s">
        <v>0</v>
      </c>
      <c r="C5" s="151" t="s">
        <v>1</v>
      </c>
      <c r="D5" s="151" t="s">
        <v>2</v>
      </c>
      <c r="E5" s="151" t="s">
        <v>3</v>
      </c>
      <c r="F5" s="151" t="s">
        <v>6</v>
      </c>
      <c r="G5" s="151" t="s">
        <v>45</v>
      </c>
    </row>
    <row r="6" spans="1:7" ht="15.75">
      <c r="A6" s="151">
        <v>1</v>
      </c>
      <c r="B6" s="87" t="s">
        <v>574</v>
      </c>
      <c r="C6" s="152">
        <v>42735</v>
      </c>
      <c r="D6" s="152">
        <v>43100</v>
      </c>
      <c r="E6" s="87" t="s">
        <v>575</v>
      </c>
      <c r="F6" s="152">
        <v>42735</v>
      </c>
      <c r="G6" s="152">
        <v>43100</v>
      </c>
    </row>
    <row r="7" spans="1:7" ht="15.75">
      <c r="A7" s="151">
        <v>2</v>
      </c>
      <c r="B7" s="153" t="s">
        <v>576</v>
      </c>
      <c r="C7" s="141">
        <v>51490833</v>
      </c>
      <c r="D7" s="141">
        <v>52349252</v>
      </c>
      <c r="E7" s="153" t="s">
        <v>577</v>
      </c>
      <c r="F7" s="141">
        <v>55753890</v>
      </c>
      <c r="G7" s="141">
        <v>53868269</v>
      </c>
    </row>
    <row r="8" spans="1:7" ht="15.75">
      <c r="A8" s="151">
        <v>3</v>
      </c>
      <c r="B8" s="153" t="s">
        <v>578</v>
      </c>
      <c r="C8" s="141">
        <v>0</v>
      </c>
      <c r="D8" s="141">
        <v>0</v>
      </c>
      <c r="E8" s="153" t="s">
        <v>579</v>
      </c>
      <c r="F8" s="141">
        <v>434861</v>
      </c>
      <c r="G8" s="141">
        <v>585243</v>
      </c>
    </row>
    <row r="9" spans="1:7" ht="15.75">
      <c r="A9" s="151">
        <v>4</v>
      </c>
      <c r="B9" s="153" t="s">
        <v>580</v>
      </c>
      <c r="C9" s="141">
        <v>4858604</v>
      </c>
      <c r="D9" s="141">
        <v>2487267</v>
      </c>
      <c r="E9" s="325" t="s">
        <v>581</v>
      </c>
      <c r="F9" s="327">
        <v>0</v>
      </c>
      <c r="G9" s="327">
        <v>0</v>
      </c>
    </row>
    <row r="10" spans="1:7" ht="15.75">
      <c r="A10" s="151">
        <v>5</v>
      </c>
      <c r="B10" s="153" t="s">
        <v>582</v>
      </c>
      <c r="C10" s="141">
        <v>161885</v>
      </c>
      <c r="D10" s="141">
        <v>140343</v>
      </c>
      <c r="E10" s="326"/>
      <c r="F10" s="328"/>
      <c r="G10" s="328"/>
    </row>
    <row r="11" spans="1:7" ht="15.75">
      <c r="A11" s="151">
        <v>6</v>
      </c>
      <c r="B11" s="153" t="s">
        <v>583</v>
      </c>
      <c r="C11" s="141">
        <v>0</v>
      </c>
      <c r="D11" s="141">
        <v>0</v>
      </c>
      <c r="E11" s="329" t="s">
        <v>584</v>
      </c>
      <c r="F11" s="313">
        <v>322571</v>
      </c>
      <c r="G11" s="313">
        <v>523350</v>
      </c>
    </row>
    <row r="12" spans="1:7" ht="15.75">
      <c r="A12" s="151">
        <v>7</v>
      </c>
      <c r="B12" s="153" t="s">
        <v>585</v>
      </c>
      <c r="C12" s="141">
        <v>0</v>
      </c>
      <c r="D12" s="141">
        <v>0</v>
      </c>
      <c r="E12" s="329"/>
      <c r="F12" s="313"/>
      <c r="G12" s="313"/>
    </row>
    <row r="13" spans="1:7" ht="15.75">
      <c r="A13" s="151">
        <v>8</v>
      </c>
      <c r="B13" s="154" t="s">
        <v>586</v>
      </c>
      <c r="C13" s="155">
        <f>SUM(C7:C12)</f>
        <v>56511322</v>
      </c>
      <c r="D13" s="155">
        <f>SUM(D7:D12)</f>
        <v>54976862</v>
      </c>
      <c r="E13" s="154" t="s">
        <v>587</v>
      </c>
      <c r="F13" s="155">
        <f>SUM(F7:F12)</f>
        <v>56511322</v>
      </c>
      <c r="G13" s="155">
        <f>SUM(G7:G12)</f>
        <v>54976862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4/2018.(V.29.)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B1">
      <selection activeCell="N14" sqref="N14"/>
    </sheetView>
  </sheetViews>
  <sheetFormatPr defaultColWidth="9.140625" defaultRowHeight="15"/>
  <cols>
    <col min="1" max="1" width="36.7109375" style="0" customWidth="1"/>
    <col min="2" max="4" width="9.140625" style="0" customWidth="1"/>
    <col min="5" max="6" width="9.421875" style="0" customWidth="1"/>
    <col min="7" max="7" width="36.7109375" style="0" customWidth="1"/>
    <col min="11" max="12" width="9.8515625" style="0" customWidth="1"/>
  </cols>
  <sheetData>
    <row r="1" spans="1:11" s="2" customFormat="1" ht="15.75" customHeight="1">
      <c r="A1" s="342" t="s">
        <v>511</v>
      </c>
      <c r="B1" s="342"/>
      <c r="C1" s="342"/>
      <c r="D1" s="342"/>
      <c r="E1" s="342"/>
      <c r="F1" s="342"/>
      <c r="G1" s="342"/>
      <c r="H1" s="342"/>
      <c r="I1" s="342"/>
      <c r="J1" s="342"/>
      <c r="K1" s="307"/>
    </row>
    <row r="2" spans="1:11" s="2" customFormat="1" ht="15.75">
      <c r="A2" s="314" t="s">
        <v>484</v>
      </c>
      <c r="B2" s="314"/>
      <c r="C2" s="314"/>
      <c r="D2" s="314"/>
      <c r="E2" s="314"/>
      <c r="F2" s="314"/>
      <c r="G2" s="314"/>
      <c r="H2" s="314"/>
      <c r="I2" s="314"/>
      <c r="J2" s="314"/>
      <c r="K2" s="306"/>
    </row>
    <row r="3" spans="2:6" ht="15">
      <c r="B3" s="42"/>
      <c r="C3" s="42"/>
      <c r="D3" s="42"/>
      <c r="E3" s="42"/>
      <c r="F3" s="42"/>
    </row>
    <row r="4" spans="1:12" s="11" customFormat="1" ht="31.5">
      <c r="A4" s="87" t="s">
        <v>9</v>
      </c>
      <c r="B4" s="4" t="s">
        <v>512</v>
      </c>
      <c r="C4" s="4" t="s">
        <v>806</v>
      </c>
      <c r="D4" s="4" t="s">
        <v>508</v>
      </c>
      <c r="E4" s="4" t="s">
        <v>551</v>
      </c>
      <c r="F4" s="4" t="s">
        <v>552</v>
      </c>
      <c r="G4" s="87" t="s">
        <v>9</v>
      </c>
      <c r="H4" s="4" t="s">
        <v>512</v>
      </c>
      <c r="I4" s="4" t="s">
        <v>807</v>
      </c>
      <c r="J4" s="4" t="s">
        <v>508</v>
      </c>
      <c r="K4" s="4" t="s">
        <v>551</v>
      </c>
      <c r="L4" s="4" t="s">
        <v>552</v>
      </c>
    </row>
    <row r="5" spans="1:12" s="94" customFormat="1" ht="16.5">
      <c r="A5" s="336" t="s">
        <v>42</v>
      </c>
      <c r="B5" s="337"/>
      <c r="C5" s="337"/>
      <c r="D5" s="337"/>
      <c r="E5" s="337"/>
      <c r="F5" s="338"/>
      <c r="G5" s="341" t="s">
        <v>120</v>
      </c>
      <c r="H5" s="341"/>
      <c r="I5" s="341"/>
      <c r="J5" s="341"/>
      <c r="K5" s="341"/>
      <c r="L5" s="341"/>
    </row>
    <row r="6" spans="1:12" s="11" customFormat="1" ht="31.5">
      <c r="A6" s="89" t="s">
        <v>276</v>
      </c>
      <c r="B6" s="5">
        <v>10526</v>
      </c>
      <c r="C6" s="5">
        <v>11035</v>
      </c>
      <c r="D6" s="5">
        <v>10473</v>
      </c>
      <c r="E6" s="5">
        <v>14168</v>
      </c>
      <c r="F6" s="5">
        <v>14168</v>
      </c>
      <c r="G6" s="91" t="s">
        <v>34</v>
      </c>
      <c r="H6" s="5">
        <v>4049</v>
      </c>
      <c r="I6" s="5">
        <v>3805</v>
      </c>
      <c r="J6" s="5">
        <v>6318</v>
      </c>
      <c r="K6" s="5">
        <v>6922</v>
      </c>
      <c r="L6" s="5">
        <v>6415</v>
      </c>
    </row>
    <row r="7" spans="1:12" s="11" customFormat="1" ht="30">
      <c r="A7" s="89" t="s">
        <v>298</v>
      </c>
      <c r="B7" s="5">
        <v>315</v>
      </c>
      <c r="C7" s="5">
        <v>262</v>
      </c>
      <c r="D7" s="5">
        <v>480</v>
      </c>
      <c r="E7" s="5">
        <v>480</v>
      </c>
      <c r="F7" s="5">
        <v>210</v>
      </c>
      <c r="G7" s="91" t="s">
        <v>74</v>
      </c>
      <c r="H7" s="5">
        <v>917</v>
      </c>
      <c r="I7" s="5">
        <v>928</v>
      </c>
      <c r="J7" s="5">
        <v>1348</v>
      </c>
      <c r="K7" s="5">
        <v>1427</v>
      </c>
      <c r="L7" s="5">
        <v>1288</v>
      </c>
    </row>
    <row r="8" spans="1:12" s="11" customFormat="1" ht="15.75">
      <c r="A8" s="89" t="s">
        <v>42</v>
      </c>
      <c r="B8" s="5">
        <v>390</v>
      </c>
      <c r="C8" s="5">
        <v>222</v>
      </c>
      <c r="D8" s="5">
        <v>145</v>
      </c>
      <c r="E8" s="5">
        <v>356</v>
      </c>
      <c r="F8" s="5">
        <v>346</v>
      </c>
      <c r="G8" s="91" t="s">
        <v>75</v>
      </c>
      <c r="H8" s="5">
        <v>4000</v>
      </c>
      <c r="I8" s="5">
        <v>2805</v>
      </c>
      <c r="J8" s="5">
        <v>4132</v>
      </c>
      <c r="K8" s="5">
        <v>5022</v>
      </c>
      <c r="L8" s="5">
        <v>4426</v>
      </c>
    </row>
    <row r="9" spans="1:12" s="11" customFormat="1" ht="15.75">
      <c r="A9" s="315" t="s">
        <v>356</v>
      </c>
      <c r="B9" s="339">
        <v>726</v>
      </c>
      <c r="C9" s="313">
        <v>0</v>
      </c>
      <c r="D9" s="313">
        <v>100</v>
      </c>
      <c r="E9" s="339">
        <v>100</v>
      </c>
      <c r="F9" s="339">
        <v>60</v>
      </c>
      <c r="G9" s="91" t="s">
        <v>76</v>
      </c>
      <c r="H9" s="5">
        <v>1230</v>
      </c>
      <c r="I9" s="5">
        <v>1324</v>
      </c>
      <c r="J9" s="5">
        <v>886</v>
      </c>
      <c r="K9" s="5">
        <v>1326</v>
      </c>
      <c r="L9" s="5">
        <v>995</v>
      </c>
    </row>
    <row r="10" spans="1:12" s="11" customFormat="1" ht="15.75">
      <c r="A10" s="315"/>
      <c r="B10" s="340"/>
      <c r="C10" s="313"/>
      <c r="D10" s="313"/>
      <c r="E10" s="340"/>
      <c r="F10" s="340"/>
      <c r="G10" s="91" t="s">
        <v>77</v>
      </c>
      <c r="H10" s="5">
        <v>1002</v>
      </c>
      <c r="I10" s="5">
        <v>761</v>
      </c>
      <c r="J10" s="5">
        <v>1612</v>
      </c>
      <c r="K10" s="5">
        <v>1674</v>
      </c>
      <c r="L10" s="5">
        <v>1532</v>
      </c>
    </row>
    <row r="11" spans="1:12" s="11" customFormat="1" ht="15.75">
      <c r="A11" s="90" t="s">
        <v>79</v>
      </c>
      <c r="B11" s="13">
        <f>SUM(B6:B10)</f>
        <v>11957</v>
      </c>
      <c r="C11" s="13">
        <f>SUM(C6:C10)</f>
        <v>11519</v>
      </c>
      <c r="D11" s="13">
        <f>SUM(D6:D10)</f>
        <v>11198</v>
      </c>
      <c r="E11" s="13">
        <f>SUM(E6:E10)</f>
        <v>15104</v>
      </c>
      <c r="F11" s="13">
        <f>SUM(F6:F10)</f>
        <v>14784</v>
      </c>
      <c r="G11" s="90" t="s">
        <v>80</v>
      </c>
      <c r="H11" s="13">
        <f>SUM(H6:H10)</f>
        <v>11198</v>
      </c>
      <c r="I11" s="13">
        <f>SUM(I6:I10)</f>
        <v>9623</v>
      </c>
      <c r="J11" s="13">
        <f>SUM(J6:J10)</f>
        <v>14296</v>
      </c>
      <c r="K11" s="13">
        <f>SUM(K6:K10)</f>
        <v>16371</v>
      </c>
      <c r="L11" s="13">
        <f>SUM(L6:L10)</f>
        <v>14656</v>
      </c>
    </row>
    <row r="12" spans="1:12" s="11" customFormat="1" ht="15.75">
      <c r="A12" s="92" t="s">
        <v>125</v>
      </c>
      <c r="B12" s="93">
        <f>B11-H11</f>
        <v>759</v>
      </c>
      <c r="C12" s="93">
        <f>C11-I11</f>
        <v>1896</v>
      </c>
      <c r="D12" s="93">
        <f>D11-J11</f>
        <v>-3098</v>
      </c>
      <c r="E12" s="93">
        <f>E11-K11</f>
        <v>-1267</v>
      </c>
      <c r="F12" s="93">
        <f>F11-L11</f>
        <v>128</v>
      </c>
      <c r="G12" s="316" t="s">
        <v>118</v>
      </c>
      <c r="H12" s="310">
        <v>346</v>
      </c>
      <c r="I12" s="310">
        <v>398</v>
      </c>
      <c r="J12" s="310">
        <v>418</v>
      </c>
      <c r="K12" s="333">
        <v>965</v>
      </c>
      <c r="L12" s="333">
        <v>418</v>
      </c>
    </row>
    <row r="13" spans="1:12" s="11" customFormat="1" ht="15.75">
      <c r="A13" s="92" t="s">
        <v>116</v>
      </c>
      <c r="B13" s="5">
        <v>4528</v>
      </c>
      <c r="C13" s="5">
        <v>3405</v>
      </c>
      <c r="D13" s="5">
        <v>4859</v>
      </c>
      <c r="E13" s="5">
        <v>4892</v>
      </c>
      <c r="F13" s="5">
        <v>4892</v>
      </c>
      <c r="G13" s="316"/>
      <c r="H13" s="310"/>
      <c r="I13" s="310"/>
      <c r="J13" s="310"/>
      <c r="K13" s="334"/>
      <c r="L13" s="334"/>
    </row>
    <row r="14" spans="1:12" s="11" customFormat="1" ht="15.75">
      <c r="A14" s="92" t="s">
        <v>117</v>
      </c>
      <c r="B14" s="5">
        <v>398</v>
      </c>
      <c r="C14" s="5">
        <v>418</v>
      </c>
      <c r="D14" s="5"/>
      <c r="E14" s="5">
        <v>547</v>
      </c>
      <c r="F14" s="5">
        <v>547</v>
      </c>
      <c r="G14" s="316"/>
      <c r="H14" s="310"/>
      <c r="I14" s="310"/>
      <c r="J14" s="310"/>
      <c r="K14" s="335"/>
      <c r="L14" s="335"/>
    </row>
    <row r="15" spans="1:12" s="11" customFormat="1" ht="15.75">
      <c r="A15" s="63" t="s">
        <v>150</v>
      </c>
      <c r="B15" s="5"/>
      <c r="C15" s="5"/>
      <c r="D15" s="5"/>
      <c r="E15" s="5"/>
      <c r="F15" s="5"/>
      <c r="G15" s="63" t="s">
        <v>151</v>
      </c>
      <c r="H15" s="80"/>
      <c r="I15" s="80"/>
      <c r="J15" s="80"/>
      <c r="K15" s="80"/>
      <c r="L15" s="80"/>
    </row>
    <row r="16" spans="1:12" s="11" customFormat="1" ht="15.75">
      <c r="A16" s="90" t="s">
        <v>10</v>
      </c>
      <c r="B16" s="14">
        <f>B11+B13+B14+B15</f>
        <v>16883</v>
      </c>
      <c r="C16" s="14">
        <f>C11+C13+C14+C15</f>
        <v>15342</v>
      </c>
      <c r="D16" s="14">
        <f>D11+D13+D14+D15</f>
        <v>16057</v>
      </c>
      <c r="E16" s="14">
        <f>E11+E13+E14+E15</f>
        <v>20543</v>
      </c>
      <c r="F16" s="14">
        <f>F11+F13+F14+F15</f>
        <v>20223</v>
      </c>
      <c r="G16" s="90" t="s">
        <v>11</v>
      </c>
      <c r="H16" s="14">
        <f>H11+H12+H15</f>
        <v>11544</v>
      </c>
      <c r="I16" s="14">
        <f>I11+I12+I15</f>
        <v>10021</v>
      </c>
      <c r="J16" s="14">
        <f>J11+J12+J15</f>
        <v>14714</v>
      </c>
      <c r="K16" s="14">
        <f>K11+K12+K15</f>
        <v>17336</v>
      </c>
      <c r="L16" s="14">
        <f>L11+L12+L15</f>
        <v>15074</v>
      </c>
    </row>
    <row r="17" spans="1:12" s="94" customFormat="1" ht="16.5">
      <c r="A17" s="364" t="s">
        <v>119</v>
      </c>
      <c r="B17" s="365"/>
      <c r="C17" s="365"/>
      <c r="D17" s="365"/>
      <c r="E17" s="365"/>
      <c r="F17" s="366"/>
      <c r="G17" s="336" t="s">
        <v>98</v>
      </c>
      <c r="H17" s="337"/>
      <c r="I17" s="337"/>
      <c r="J17" s="337"/>
      <c r="K17" s="337"/>
      <c r="L17" s="338"/>
    </row>
    <row r="18" spans="1:12" s="11" customFormat="1" ht="31.5">
      <c r="A18" s="89" t="s">
        <v>285</v>
      </c>
      <c r="B18" s="5"/>
      <c r="C18" s="5">
        <v>1500</v>
      </c>
      <c r="D18" s="5">
        <v>0</v>
      </c>
      <c r="E18" s="5">
        <v>500</v>
      </c>
      <c r="F18" s="5">
        <v>500</v>
      </c>
      <c r="G18" s="89" t="s">
        <v>93</v>
      </c>
      <c r="H18" s="5">
        <v>454</v>
      </c>
      <c r="I18" s="5">
        <v>875</v>
      </c>
      <c r="J18" s="5">
        <v>114</v>
      </c>
      <c r="K18" s="5">
        <v>1291</v>
      </c>
      <c r="L18" s="5">
        <v>1244</v>
      </c>
    </row>
    <row r="19" spans="1:12" s="11" customFormat="1" ht="15.75">
      <c r="A19" s="89" t="s">
        <v>119</v>
      </c>
      <c r="B19" s="5">
        <v>29</v>
      </c>
      <c r="C19" s="5">
        <v>10</v>
      </c>
      <c r="D19" s="5">
        <v>0</v>
      </c>
      <c r="E19" s="5">
        <v>61</v>
      </c>
      <c r="F19" s="5">
        <v>61</v>
      </c>
      <c r="G19" s="89" t="s">
        <v>43</v>
      </c>
      <c r="H19" s="5">
        <v>1459</v>
      </c>
      <c r="I19" s="5">
        <v>910</v>
      </c>
      <c r="J19" s="5">
        <v>863</v>
      </c>
      <c r="K19" s="5">
        <v>2371</v>
      </c>
      <c r="L19" s="5">
        <v>1811</v>
      </c>
    </row>
    <row r="20" spans="1:12" s="11" customFormat="1" ht="15.75">
      <c r="A20" s="89" t="s">
        <v>357</v>
      </c>
      <c r="B20" s="5">
        <v>15</v>
      </c>
      <c r="C20" s="5">
        <v>106</v>
      </c>
      <c r="D20" s="5">
        <v>60</v>
      </c>
      <c r="E20" s="5">
        <v>60</v>
      </c>
      <c r="F20" s="5">
        <v>0</v>
      </c>
      <c r="G20" s="89" t="s">
        <v>193</v>
      </c>
      <c r="H20" s="5">
        <v>156</v>
      </c>
      <c r="I20" s="5">
        <v>259</v>
      </c>
      <c r="J20" s="5">
        <v>426</v>
      </c>
      <c r="K20" s="5">
        <v>166</v>
      </c>
      <c r="L20" s="5">
        <v>156</v>
      </c>
    </row>
    <row r="21" spans="1:12" s="11" customFormat="1" ht="15.75">
      <c r="A21" s="90" t="s">
        <v>79</v>
      </c>
      <c r="B21" s="13">
        <f>SUM(B18:B20)</f>
        <v>44</v>
      </c>
      <c r="C21" s="13">
        <f>SUM(C18:C20)</f>
        <v>1616</v>
      </c>
      <c r="D21" s="13">
        <f>SUM(D18:D20)</f>
        <v>60</v>
      </c>
      <c r="E21" s="13">
        <f>SUM(E18:E20)</f>
        <v>621</v>
      </c>
      <c r="F21" s="13">
        <f>SUM(F18:F20)</f>
        <v>561</v>
      </c>
      <c r="G21" s="90" t="s">
        <v>80</v>
      </c>
      <c r="H21" s="13">
        <f>SUM(H18:H20)</f>
        <v>2069</v>
      </c>
      <c r="I21" s="13">
        <f>SUM(I18:I20)</f>
        <v>2044</v>
      </c>
      <c r="J21" s="13">
        <f>SUM(J18:J20)</f>
        <v>1403</v>
      </c>
      <c r="K21" s="13">
        <f>SUM(K18:K20)</f>
        <v>3828</v>
      </c>
      <c r="L21" s="13">
        <f>SUM(L18:L20)</f>
        <v>3211</v>
      </c>
    </row>
    <row r="22" spans="1:12" s="11" customFormat="1" ht="15.75">
      <c r="A22" s="92" t="s">
        <v>125</v>
      </c>
      <c r="B22" s="93">
        <f>B21-H21</f>
        <v>-2025</v>
      </c>
      <c r="C22" s="93">
        <f>C21-I21</f>
        <v>-428</v>
      </c>
      <c r="D22" s="93">
        <f>D21-J21</f>
        <v>-1343</v>
      </c>
      <c r="E22" s="93">
        <f>E21-K21</f>
        <v>-3207</v>
      </c>
      <c r="F22" s="93">
        <f>F21-L21</f>
        <v>-2650</v>
      </c>
      <c r="G22" s="316" t="s">
        <v>118</v>
      </c>
      <c r="H22" s="310"/>
      <c r="I22" s="310"/>
      <c r="J22" s="310"/>
      <c r="K22" s="330"/>
      <c r="L22" s="333">
        <v>0</v>
      </c>
    </row>
    <row r="23" spans="1:12" s="11" customFormat="1" ht="15.75">
      <c r="A23" s="92" t="s">
        <v>116</v>
      </c>
      <c r="B23" s="5"/>
      <c r="C23" s="5"/>
      <c r="D23" s="5"/>
      <c r="E23" s="5"/>
      <c r="F23" s="5">
        <v>0</v>
      </c>
      <c r="G23" s="316"/>
      <c r="H23" s="310"/>
      <c r="I23" s="310"/>
      <c r="J23" s="310"/>
      <c r="K23" s="331"/>
      <c r="L23" s="334"/>
    </row>
    <row r="24" spans="1:12" s="11" customFormat="1" ht="15.75">
      <c r="A24" s="92" t="s">
        <v>117</v>
      </c>
      <c r="B24" s="5"/>
      <c r="C24" s="5"/>
      <c r="D24" s="5"/>
      <c r="E24" s="5"/>
      <c r="F24" s="5">
        <v>0</v>
      </c>
      <c r="G24" s="316"/>
      <c r="H24" s="310"/>
      <c r="I24" s="310"/>
      <c r="J24" s="310"/>
      <c r="K24" s="332"/>
      <c r="L24" s="335"/>
    </row>
    <row r="25" spans="1:12" s="11" customFormat="1" ht="31.5">
      <c r="A25" s="90" t="s">
        <v>12</v>
      </c>
      <c r="B25" s="14">
        <f>B21+B23+B24</f>
        <v>44</v>
      </c>
      <c r="C25" s="14">
        <f>C21+C23+C24</f>
        <v>1616</v>
      </c>
      <c r="D25" s="14">
        <f>D21+D23+D24</f>
        <v>60</v>
      </c>
      <c r="E25" s="14">
        <f>E21+E23+E24</f>
        <v>621</v>
      </c>
      <c r="F25" s="14">
        <f>F21+F23+F24</f>
        <v>561</v>
      </c>
      <c r="G25" s="90" t="s">
        <v>13</v>
      </c>
      <c r="H25" s="14">
        <f>H21+H22</f>
        <v>2069</v>
      </c>
      <c r="I25" s="14">
        <f>I21+I22</f>
        <v>2044</v>
      </c>
      <c r="J25" s="14">
        <f>J21+J22</f>
        <v>1403</v>
      </c>
      <c r="K25" s="14">
        <f>K21+K22</f>
        <v>3828</v>
      </c>
      <c r="L25" s="14">
        <f>L21+L22</f>
        <v>3211</v>
      </c>
    </row>
    <row r="26" spans="1:12" s="94" customFormat="1" ht="16.5">
      <c r="A26" s="336" t="s">
        <v>121</v>
      </c>
      <c r="B26" s="337"/>
      <c r="C26" s="337"/>
      <c r="D26" s="337"/>
      <c r="E26" s="337"/>
      <c r="F26" s="338"/>
      <c r="G26" s="336" t="s">
        <v>122</v>
      </c>
      <c r="H26" s="337"/>
      <c r="I26" s="337"/>
      <c r="J26" s="337"/>
      <c r="K26" s="337"/>
      <c r="L26" s="338"/>
    </row>
    <row r="27" spans="1:12" s="11" customFormat="1" ht="15.75">
      <c r="A27" s="89" t="s">
        <v>123</v>
      </c>
      <c r="B27" s="5">
        <f>B11+B21</f>
        <v>12001</v>
      </c>
      <c r="C27" s="5">
        <f>C11+C21</f>
        <v>13135</v>
      </c>
      <c r="D27" s="5">
        <f>D11+D21</f>
        <v>11258</v>
      </c>
      <c r="E27" s="5">
        <f>E11+E21</f>
        <v>15725</v>
      </c>
      <c r="F27" s="5">
        <f>F11+F21</f>
        <v>15345</v>
      </c>
      <c r="G27" s="89" t="s">
        <v>124</v>
      </c>
      <c r="H27" s="5">
        <f aca="true" t="shared" si="0" ref="H27:K28">H11+H21</f>
        <v>13267</v>
      </c>
      <c r="I27" s="5">
        <f t="shared" si="0"/>
        <v>11667</v>
      </c>
      <c r="J27" s="5">
        <f>J11+J21</f>
        <v>15699</v>
      </c>
      <c r="K27" s="5">
        <f>K11+K21</f>
        <v>20199</v>
      </c>
      <c r="L27" s="5">
        <f>L11+L21</f>
        <v>17867</v>
      </c>
    </row>
    <row r="28" spans="1:12" s="11" customFormat="1" ht="15.75">
      <c r="A28" s="92" t="s">
        <v>125</v>
      </c>
      <c r="B28" s="93">
        <f>B27-H27</f>
        <v>-1266</v>
      </c>
      <c r="C28" s="93">
        <f>C27-I27</f>
        <v>1468</v>
      </c>
      <c r="D28" s="93">
        <f>D27-J27</f>
        <v>-4441</v>
      </c>
      <c r="E28" s="93">
        <f>E27-K27</f>
        <v>-4474</v>
      </c>
      <c r="F28" s="93">
        <f>F27-L27</f>
        <v>-2522</v>
      </c>
      <c r="G28" s="316" t="s">
        <v>118</v>
      </c>
      <c r="H28" s="310">
        <f t="shared" si="0"/>
        <v>346</v>
      </c>
      <c r="I28" s="310">
        <f t="shared" si="0"/>
        <v>398</v>
      </c>
      <c r="J28" s="310">
        <f>J12+J22</f>
        <v>418</v>
      </c>
      <c r="K28" s="310">
        <f t="shared" si="0"/>
        <v>965</v>
      </c>
      <c r="L28" s="310">
        <f>L12+L22</f>
        <v>418</v>
      </c>
    </row>
    <row r="29" spans="1:12" s="11" customFormat="1" ht="15.75">
      <c r="A29" s="92" t="s">
        <v>116</v>
      </c>
      <c r="B29" s="5">
        <f aca="true" t="shared" si="1" ref="B29:F30">B13+B23</f>
        <v>4528</v>
      </c>
      <c r="C29" s="5">
        <f t="shared" si="1"/>
        <v>3405</v>
      </c>
      <c r="D29" s="5">
        <f t="shared" si="1"/>
        <v>4859</v>
      </c>
      <c r="E29" s="5">
        <f t="shared" si="1"/>
        <v>4892</v>
      </c>
      <c r="F29" s="5">
        <f t="shared" si="1"/>
        <v>4892</v>
      </c>
      <c r="G29" s="316"/>
      <c r="H29" s="310"/>
      <c r="I29" s="310"/>
      <c r="J29" s="310"/>
      <c r="K29" s="310"/>
      <c r="L29" s="310"/>
    </row>
    <row r="30" spans="1:12" s="11" customFormat="1" ht="15.75">
      <c r="A30" s="92" t="s">
        <v>117</v>
      </c>
      <c r="B30" s="5">
        <f t="shared" si="1"/>
        <v>398</v>
      </c>
      <c r="C30" s="5">
        <f t="shared" si="1"/>
        <v>418</v>
      </c>
      <c r="D30" s="5">
        <f t="shared" si="1"/>
        <v>0</v>
      </c>
      <c r="E30" s="5">
        <f t="shared" si="1"/>
        <v>547</v>
      </c>
      <c r="F30" s="5">
        <f t="shared" si="1"/>
        <v>547</v>
      </c>
      <c r="G30" s="316"/>
      <c r="H30" s="310"/>
      <c r="I30" s="310"/>
      <c r="J30" s="310"/>
      <c r="K30" s="310"/>
      <c r="L30" s="310"/>
    </row>
    <row r="31" spans="1:12" s="11" customFormat="1" ht="15.75">
      <c r="A31" s="63" t="s">
        <v>150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3" t="s">
        <v>151</v>
      </c>
      <c r="H31" s="80">
        <f>H15</f>
        <v>0</v>
      </c>
      <c r="I31" s="80">
        <f>I15</f>
        <v>0</v>
      </c>
      <c r="J31" s="80">
        <f>J15</f>
        <v>0</v>
      </c>
      <c r="K31" s="80">
        <f>K15</f>
        <v>0</v>
      </c>
      <c r="L31" s="80"/>
    </row>
    <row r="32" spans="1:12" s="11" customFormat="1" ht="15.75">
      <c r="A32" s="88" t="s">
        <v>7</v>
      </c>
      <c r="B32" s="14">
        <f>B27+B29+B30+B31</f>
        <v>16927</v>
      </c>
      <c r="C32" s="14">
        <f>C27+C29+C30+C31</f>
        <v>16958</v>
      </c>
      <c r="D32" s="14">
        <f>D27+D29+D30+D31</f>
        <v>16117</v>
      </c>
      <c r="E32" s="14">
        <f>E27+E29+E30+E31</f>
        <v>21164</v>
      </c>
      <c r="F32" s="14">
        <f>F27+F29+F30+F31</f>
        <v>20784</v>
      </c>
      <c r="G32" s="88" t="s">
        <v>8</v>
      </c>
      <c r="H32" s="14">
        <f>SUM(H27:H31)</f>
        <v>13613</v>
      </c>
      <c r="I32" s="14">
        <f>SUM(I27:I31)</f>
        <v>12065</v>
      </c>
      <c r="J32" s="14">
        <f>SUM(J27:J31)</f>
        <v>16117</v>
      </c>
      <c r="K32" s="14">
        <f>SUM(K27:K31)</f>
        <v>21164</v>
      </c>
      <c r="L32" s="14">
        <f>SUM(L27:L31)</f>
        <v>18285</v>
      </c>
    </row>
  </sheetData>
  <sheetProtection/>
  <mergeCells count="32">
    <mergeCell ref="G26:L26"/>
    <mergeCell ref="A26:F26"/>
    <mergeCell ref="A17:F17"/>
    <mergeCell ref="A5:F5"/>
    <mergeCell ref="J28:J30"/>
    <mergeCell ref="G28:G30"/>
    <mergeCell ref="H28:H30"/>
    <mergeCell ref="I28:I30"/>
    <mergeCell ref="G22:G24"/>
    <mergeCell ref="H22:H24"/>
    <mergeCell ref="I22:I24"/>
    <mergeCell ref="G17:L17"/>
    <mergeCell ref="A1:J1"/>
    <mergeCell ref="A2:J2"/>
    <mergeCell ref="G12:G14"/>
    <mergeCell ref="H12:H14"/>
    <mergeCell ref="I12:I14"/>
    <mergeCell ref="K28:K30"/>
    <mergeCell ref="L28:L30"/>
    <mergeCell ref="G5:L5"/>
    <mergeCell ref="K12:K14"/>
    <mergeCell ref="L12:L14"/>
    <mergeCell ref="E9:E10"/>
    <mergeCell ref="F9:F10"/>
    <mergeCell ref="J12:J14"/>
    <mergeCell ref="J22:J24"/>
    <mergeCell ref="K22:K24"/>
    <mergeCell ref="L22:L24"/>
    <mergeCell ref="A9:A10"/>
    <mergeCell ref="B9:B10"/>
    <mergeCell ref="C9:C10"/>
    <mergeCell ref="D9:D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H16" sqref="H16"/>
    </sheetView>
  </sheetViews>
  <sheetFormatPr defaultColWidth="9.140625" defaultRowHeight="15"/>
  <cols>
    <col min="1" max="1" width="5.7109375" style="72" customWidth="1"/>
    <col min="2" max="2" width="39.57421875" style="72" customWidth="1"/>
    <col min="3" max="3" width="19.8515625" style="72" customWidth="1"/>
    <col min="4" max="5" width="9.28125" style="126" hidden="1" customWidth="1"/>
    <col min="6" max="16384" width="9.140625" style="72" customWidth="1"/>
  </cols>
  <sheetData>
    <row r="1" spans="1:5" s="16" customFormat="1" ht="48" customHeight="1">
      <c r="A1" s="343" t="s">
        <v>851</v>
      </c>
      <c r="B1" s="343"/>
      <c r="C1" s="343"/>
      <c r="D1" s="123"/>
      <c r="E1" s="123"/>
    </row>
    <row r="2" spans="4:5" s="16" customFormat="1" ht="15.75">
      <c r="D2" s="123"/>
      <c r="E2" s="123"/>
    </row>
    <row r="3" spans="1:5" s="10" customFormat="1" ht="15.75">
      <c r="A3" s="1"/>
      <c r="B3" s="1" t="s">
        <v>0</v>
      </c>
      <c r="C3" s="1" t="s">
        <v>1</v>
      </c>
      <c r="D3" s="124"/>
      <c r="E3" s="124"/>
    </row>
    <row r="4" spans="1:5" s="10" customFormat="1" ht="15.75">
      <c r="A4" s="1">
        <v>1</v>
      </c>
      <c r="B4" s="6" t="s">
        <v>9</v>
      </c>
      <c r="C4" s="6"/>
      <c r="D4" s="124"/>
      <c r="E4" s="124"/>
    </row>
    <row r="5" spans="1:5" s="10" customFormat="1" ht="15.75">
      <c r="A5" s="1">
        <v>2</v>
      </c>
      <c r="B5" s="308" t="s">
        <v>802</v>
      </c>
      <c r="C5" s="155">
        <v>4858604</v>
      </c>
      <c r="D5" s="124"/>
      <c r="E5" s="124"/>
    </row>
    <row r="6" spans="1:5" s="10" customFormat="1" ht="25.5">
      <c r="A6" s="1">
        <v>3</v>
      </c>
      <c r="B6" s="116" t="s">
        <v>276</v>
      </c>
      <c r="C6" s="302">
        <f>Összesen!N7</f>
        <v>14167850</v>
      </c>
      <c r="D6" s="125">
        <f>Összesen!L7</f>
        <v>10473290</v>
      </c>
      <c r="E6" s="125" t="e">
        <f>#REF!-D6</f>
        <v>#REF!</v>
      </c>
    </row>
    <row r="7" spans="1:5" s="10" customFormat="1" ht="25.5">
      <c r="A7" s="1">
        <v>4</v>
      </c>
      <c r="B7" s="116" t="s">
        <v>285</v>
      </c>
      <c r="C7" s="302">
        <f>Összesen!N18</f>
        <v>500000</v>
      </c>
      <c r="D7" s="125">
        <f>Összesen!L18</f>
        <v>0</v>
      </c>
      <c r="E7" s="125" t="e">
        <f>#REF!-D7</f>
        <v>#REF!</v>
      </c>
    </row>
    <row r="8" spans="1:5" s="10" customFormat="1" ht="15.75">
      <c r="A8" s="1">
        <v>5</v>
      </c>
      <c r="B8" s="116" t="s">
        <v>298</v>
      </c>
      <c r="C8" s="302">
        <f>Összesen!N8</f>
        <v>210089</v>
      </c>
      <c r="D8" s="125">
        <f>Összesen!L8</f>
        <v>480000</v>
      </c>
      <c r="E8" s="125" t="e">
        <f>#REF!-D8</f>
        <v>#REF!</v>
      </c>
    </row>
    <row r="9" spans="1:5" s="10" customFormat="1" ht="15.75">
      <c r="A9" s="1">
        <v>6</v>
      </c>
      <c r="B9" s="116" t="s">
        <v>42</v>
      </c>
      <c r="C9" s="302">
        <f>Összesen!N9</f>
        <v>345729</v>
      </c>
      <c r="D9" s="125">
        <f>Összesen!L9</f>
        <v>144910</v>
      </c>
      <c r="E9" s="125" t="e">
        <f>#REF!-D9</f>
        <v>#REF!</v>
      </c>
    </row>
    <row r="10" spans="1:5" s="10" customFormat="1" ht="15.75">
      <c r="A10" s="1">
        <v>7</v>
      </c>
      <c r="B10" s="116" t="s">
        <v>119</v>
      </c>
      <c r="C10" s="302">
        <f>Összesen!N19</f>
        <v>61280</v>
      </c>
      <c r="D10" s="125">
        <f>Összesen!L19</f>
        <v>0</v>
      </c>
      <c r="E10" s="125" t="e">
        <f>#REF!-D10</f>
        <v>#REF!</v>
      </c>
    </row>
    <row r="11" spans="1:5" s="10" customFormat="1" ht="15.75">
      <c r="A11" s="1">
        <v>8</v>
      </c>
      <c r="B11" s="116" t="s">
        <v>356</v>
      </c>
      <c r="C11" s="302">
        <f>Összesen!N10</f>
        <v>60000</v>
      </c>
      <c r="D11" s="125">
        <f>Összesen!L10</f>
        <v>100000</v>
      </c>
      <c r="E11" s="125" t="e">
        <f>#REF!-D11</f>
        <v>#REF!</v>
      </c>
    </row>
    <row r="12" spans="1:5" s="10" customFormat="1" ht="15.75">
      <c r="A12" s="1">
        <v>9</v>
      </c>
      <c r="B12" s="116" t="s">
        <v>357</v>
      </c>
      <c r="C12" s="302">
        <f>Összesen!N20</f>
        <v>0</v>
      </c>
      <c r="D12" s="125">
        <f>Összesen!L20</f>
        <v>60000</v>
      </c>
      <c r="E12" s="125" t="e">
        <f>#REF!-D12</f>
        <v>#REF!</v>
      </c>
    </row>
    <row r="13" spans="1:5" s="10" customFormat="1" ht="15.75">
      <c r="A13" s="1">
        <v>10</v>
      </c>
      <c r="B13" s="116" t="s">
        <v>367</v>
      </c>
      <c r="C13" s="302"/>
      <c r="D13" s="125">
        <f>Összesen!L14</f>
        <v>4858604</v>
      </c>
      <c r="E13" s="125" t="e">
        <f>#REF!-D13</f>
        <v>#REF!</v>
      </c>
    </row>
    <row r="14" spans="1:5" s="10" customFormat="1" ht="15.75">
      <c r="A14" s="1">
        <v>11</v>
      </c>
      <c r="B14" s="116" t="s">
        <v>368</v>
      </c>
      <c r="C14" s="302">
        <f>Összesen!N23</f>
        <v>0</v>
      </c>
      <c r="D14" s="125">
        <f>Összesen!L23</f>
        <v>0</v>
      </c>
      <c r="E14" s="125" t="e">
        <f>#REF!-D14</f>
        <v>#REF!</v>
      </c>
    </row>
    <row r="15" spans="1:5" s="10" customFormat="1" ht="15.75">
      <c r="A15" s="1">
        <v>12</v>
      </c>
      <c r="B15" s="116" t="s">
        <v>365</v>
      </c>
      <c r="C15" s="302">
        <f>Összesen!N15</f>
        <v>547076</v>
      </c>
      <c r="D15" s="125">
        <f>Összesen!L15</f>
        <v>0</v>
      </c>
      <c r="E15" s="125" t="e">
        <f>#REF!-D15</f>
        <v>#REF!</v>
      </c>
    </row>
    <row r="16" spans="1:5" s="10" customFormat="1" ht="15.75">
      <c r="A16" s="1">
        <v>13</v>
      </c>
      <c r="B16" s="116" t="s">
        <v>366</v>
      </c>
      <c r="C16" s="302">
        <f>Összesen!N24</f>
        <v>0</v>
      </c>
      <c r="D16" s="125">
        <f>Összesen!L24</f>
        <v>0</v>
      </c>
      <c r="E16" s="125" t="e">
        <f>#REF!-D16</f>
        <v>#REF!</v>
      </c>
    </row>
    <row r="17" spans="1:5" s="10" customFormat="1" ht="15.75">
      <c r="A17" s="1">
        <v>14</v>
      </c>
      <c r="B17" s="116" t="s">
        <v>803</v>
      </c>
      <c r="C17" s="116">
        <v>13662</v>
      </c>
      <c r="D17" s="125"/>
      <c r="E17" s="125"/>
    </row>
    <row r="18" spans="1:5" s="10" customFormat="1" ht="15.75">
      <c r="A18" s="1">
        <v>15</v>
      </c>
      <c r="B18" s="71" t="s">
        <v>7</v>
      </c>
      <c r="C18" s="304">
        <f>SUM(C6:C17)</f>
        <v>15905686</v>
      </c>
      <c r="D18" s="125">
        <f>Összesen!L31</f>
        <v>16116804</v>
      </c>
      <c r="E18" s="125" t="e">
        <f>#REF!-D18</f>
        <v>#REF!</v>
      </c>
    </row>
    <row r="19" spans="1:5" s="10" customFormat="1" ht="15.75">
      <c r="A19" s="1">
        <v>16</v>
      </c>
      <c r="B19" s="70" t="s">
        <v>34</v>
      </c>
      <c r="C19" s="303">
        <f>Összesen!AA7</f>
        <v>6415098</v>
      </c>
      <c r="D19" s="125">
        <f>Összesen!Y7</f>
        <v>6317636</v>
      </c>
      <c r="E19" s="125" t="e">
        <f>#REF!-D19</f>
        <v>#REF!</v>
      </c>
    </row>
    <row r="20" spans="1:5" s="10" customFormat="1" ht="25.5">
      <c r="A20" s="1">
        <v>17</v>
      </c>
      <c r="B20" s="70" t="s">
        <v>74</v>
      </c>
      <c r="C20" s="303">
        <f>Összesen!AA8</f>
        <v>1287998</v>
      </c>
      <c r="D20" s="125">
        <f>Összesen!Y8</f>
        <v>1348350</v>
      </c>
      <c r="E20" s="125" t="e">
        <f>#REF!-D20</f>
        <v>#REF!</v>
      </c>
    </row>
    <row r="21" spans="1:5" s="10" customFormat="1" ht="15.75">
      <c r="A21" s="1">
        <v>18</v>
      </c>
      <c r="B21" s="70" t="s">
        <v>75</v>
      </c>
      <c r="C21" s="303">
        <f>Összesen!AA9</f>
        <v>4425787</v>
      </c>
      <c r="D21" s="125">
        <f>Összesen!Y9</f>
        <v>4131880</v>
      </c>
      <c r="E21" s="125" t="e">
        <f>#REF!-D21</f>
        <v>#REF!</v>
      </c>
    </row>
    <row r="22" spans="1:5" s="10" customFormat="1" ht="15.75">
      <c r="A22" s="1">
        <v>19</v>
      </c>
      <c r="B22" s="70" t="s">
        <v>76</v>
      </c>
      <c r="C22" s="303">
        <f>Összesen!AA10</f>
        <v>994500</v>
      </c>
      <c r="D22" s="125">
        <f>Összesen!Y10</f>
        <v>885600</v>
      </c>
      <c r="E22" s="125" t="e">
        <f>#REF!-D22</f>
        <v>#REF!</v>
      </c>
    </row>
    <row r="23" spans="1:5" s="10" customFormat="1" ht="15.75">
      <c r="A23" s="1">
        <v>20</v>
      </c>
      <c r="B23" s="70" t="s">
        <v>77</v>
      </c>
      <c r="C23" s="303">
        <f>Összesen!AA11</f>
        <v>1531950</v>
      </c>
      <c r="D23" s="125">
        <f>Összesen!Y11</f>
        <v>1612171</v>
      </c>
      <c r="E23" s="125" t="e">
        <f>#REF!-D23</f>
        <v>#REF!</v>
      </c>
    </row>
    <row r="24" spans="1:5" s="10" customFormat="1" ht="15.75">
      <c r="A24" s="1">
        <v>21</v>
      </c>
      <c r="B24" s="70" t="s">
        <v>93</v>
      </c>
      <c r="C24" s="303">
        <f>Összesen!AA18</f>
        <v>1244440</v>
      </c>
      <c r="D24" s="125">
        <f>Összesen!Y18</f>
        <v>114300</v>
      </c>
      <c r="E24" s="125" t="e">
        <f>#REF!-D24</f>
        <v>#REF!</v>
      </c>
    </row>
    <row r="25" spans="1:5" s="10" customFormat="1" ht="15.75">
      <c r="A25" s="1">
        <v>22</v>
      </c>
      <c r="B25" s="70" t="s">
        <v>43</v>
      </c>
      <c r="C25" s="303">
        <f>Összesen!AA19</f>
        <v>1810613</v>
      </c>
      <c r="D25" s="125">
        <f>Összesen!Y19</f>
        <v>863048</v>
      </c>
      <c r="E25" s="125" t="e">
        <f>#REF!-D25</f>
        <v>#REF!</v>
      </c>
    </row>
    <row r="26" spans="1:5" s="10" customFormat="1" ht="15.75">
      <c r="A26" s="1">
        <v>23</v>
      </c>
      <c r="B26" s="70" t="s">
        <v>193</v>
      </c>
      <c r="C26" s="303">
        <f>Összesen!AA20</f>
        <v>156281</v>
      </c>
      <c r="D26" s="125">
        <f>Összesen!Y20</f>
        <v>425558</v>
      </c>
      <c r="E26" s="125" t="e">
        <f>#REF!-D26</f>
        <v>#REF!</v>
      </c>
    </row>
    <row r="27" spans="1:5" s="10" customFormat="1" ht="15.75">
      <c r="A27" s="1">
        <v>24</v>
      </c>
      <c r="B27" s="70" t="s">
        <v>87</v>
      </c>
      <c r="C27" s="303">
        <f>Összesen!AA13</f>
        <v>418261</v>
      </c>
      <c r="D27" s="125">
        <f>Összesen!Y13</f>
        <v>418261</v>
      </c>
      <c r="E27" s="125" t="e">
        <f>#REF!-D27</f>
        <v>#REF!</v>
      </c>
    </row>
    <row r="28" spans="1:5" s="10" customFormat="1" ht="15.75">
      <c r="A28" s="1">
        <v>25</v>
      </c>
      <c r="B28" s="70" t="s">
        <v>94</v>
      </c>
      <c r="C28" s="303">
        <f>Összesen!AA22</f>
        <v>0</v>
      </c>
      <c r="D28" s="125">
        <f>Összesen!Y22</f>
        <v>0</v>
      </c>
      <c r="E28" s="125" t="e">
        <f>#REF!-D28</f>
        <v>#REF!</v>
      </c>
    </row>
    <row r="29" spans="1:5" s="10" customFormat="1" ht="15.75">
      <c r="A29" s="1">
        <v>26</v>
      </c>
      <c r="B29" s="116" t="s">
        <v>803</v>
      </c>
      <c r="C29" s="70"/>
      <c r="D29" s="125"/>
      <c r="E29" s="125"/>
    </row>
    <row r="30" spans="1:5" s="10" customFormat="1" ht="15.75">
      <c r="A30" s="1">
        <v>27</v>
      </c>
      <c r="B30" s="71" t="s">
        <v>8</v>
      </c>
      <c r="C30" s="304">
        <f>SUM(C19:C29)</f>
        <v>18284928</v>
      </c>
      <c r="D30" s="125">
        <f>Összesen!Y31</f>
        <v>16116804</v>
      </c>
      <c r="E30" s="125" t="e">
        <f>#REF!-D30</f>
        <v>#REF!</v>
      </c>
    </row>
    <row r="31" spans="1:3" ht="15.75">
      <c r="A31" s="1">
        <v>28</v>
      </c>
      <c r="B31" s="71" t="s">
        <v>100</v>
      </c>
      <c r="C31" s="14">
        <f>C5+C18-C30</f>
        <v>2479362</v>
      </c>
    </row>
    <row r="32" ht="15">
      <c r="C32" s="305"/>
    </row>
    <row r="33" ht="15">
      <c r="C33" s="305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D88" sqref="D88"/>
    </sheetView>
  </sheetViews>
  <sheetFormatPr defaultColWidth="12.00390625" defaultRowHeight="15"/>
  <cols>
    <col min="1" max="1" width="5.7109375" style="158" customWidth="1"/>
    <col min="2" max="2" width="41.421875" style="159" customWidth="1"/>
    <col min="3" max="4" width="21.140625" style="159" customWidth="1"/>
    <col min="5" max="16384" width="12.00390625" style="159" customWidth="1"/>
  </cols>
  <sheetData>
    <row r="1" spans="1:7" s="157" customFormat="1" ht="17.25" customHeight="1">
      <c r="A1" s="344" t="s">
        <v>588</v>
      </c>
      <c r="B1" s="344"/>
      <c r="C1" s="344"/>
      <c r="D1" s="344"/>
      <c r="E1" s="156"/>
      <c r="F1" s="156"/>
      <c r="G1" s="156"/>
    </row>
    <row r="2" ht="11.25" customHeight="1"/>
    <row r="3" spans="1:4" s="158" customFormat="1" ht="13.5" customHeight="1">
      <c r="A3" s="160"/>
      <c r="B3" s="161" t="s">
        <v>0</v>
      </c>
      <c r="C3" s="161" t="s">
        <v>1</v>
      </c>
      <c r="D3" s="161" t="s">
        <v>2</v>
      </c>
    </row>
    <row r="4" spans="1:4" ht="15.75">
      <c r="A4" s="162">
        <v>1</v>
      </c>
      <c r="B4" s="163" t="s">
        <v>9</v>
      </c>
      <c r="C4" s="164">
        <v>42735</v>
      </c>
      <c r="D4" s="164">
        <v>43100</v>
      </c>
    </row>
    <row r="5" spans="1:4" ht="15.75">
      <c r="A5" s="162">
        <v>2</v>
      </c>
      <c r="B5" s="163" t="s">
        <v>589</v>
      </c>
      <c r="C5" s="164"/>
      <c r="D5" s="164"/>
    </row>
    <row r="6" spans="1:4" ht="12.75">
      <c r="A6" s="162">
        <v>3</v>
      </c>
      <c r="B6" s="165" t="s">
        <v>590</v>
      </c>
      <c r="C6" s="165">
        <f>SUM(C7:C8)</f>
        <v>0</v>
      </c>
      <c r="D6" s="165">
        <f>SUM(D7:D8)</f>
        <v>983726</v>
      </c>
    </row>
    <row r="7" spans="1:4" ht="12.75">
      <c r="A7" s="162">
        <v>4</v>
      </c>
      <c r="B7" s="166" t="s">
        <v>591</v>
      </c>
      <c r="C7" s="166">
        <v>0</v>
      </c>
      <c r="D7" s="166">
        <v>0</v>
      </c>
    </row>
    <row r="8" spans="1:4" ht="12.75">
      <c r="A8" s="162">
        <v>5</v>
      </c>
      <c r="B8" s="166" t="s">
        <v>592</v>
      </c>
      <c r="C8" s="166">
        <v>0</v>
      </c>
      <c r="D8" s="166">
        <v>983726</v>
      </c>
    </row>
    <row r="9" spans="1:4" ht="12.75">
      <c r="A9" s="162">
        <v>6</v>
      </c>
      <c r="B9" s="165" t="s">
        <v>593</v>
      </c>
      <c r="C9" s="165">
        <f>SUM(C10:C12)</f>
        <v>51390833</v>
      </c>
      <c r="D9" s="165">
        <f>SUM(D10:D12)</f>
        <v>51265526</v>
      </c>
    </row>
    <row r="10" spans="1:4" ht="12.75">
      <c r="A10" s="162">
        <v>7</v>
      </c>
      <c r="B10" s="167" t="s">
        <v>594</v>
      </c>
      <c r="C10" s="166">
        <v>50534875</v>
      </c>
      <c r="D10" s="166">
        <v>50537349</v>
      </c>
    </row>
    <row r="11" spans="1:4" ht="12.75">
      <c r="A11" s="162">
        <v>8</v>
      </c>
      <c r="B11" s="167" t="s">
        <v>595</v>
      </c>
      <c r="C11" s="166">
        <v>855958</v>
      </c>
      <c r="D11" s="166">
        <v>728177</v>
      </c>
    </row>
    <row r="12" spans="1:4" ht="12.75">
      <c r="A12" s="162">
        <v>9</v>
      </c>
      <c r="B12" s="166" t="s">
        <v>596</v>
      </c>
      <c r="C12" s="166">
        <v>0</v>
      </c>
      <c r="D12" s="166">
        <v>0</v>
      </c>
    </row>
    <row r="13" spans="1:4" ht="12.75">
      <c r="A13" s="162">
        <v>10</v>
      </c>
      <c r="B13" s="165" t="s">
        <v>597</v>
      </c>
      <c r="C13" s="165">
        <f>SUM(C14:C14)</f>
        <v>100000</v>
      </c>
      <c r="D13" s="165">
        <f>SUM(D14:D14)</f>
        <v>100000</v>
      </c>
    </row>
    <row r="14" spans="1:4" ht="12.75">
      <c r="A14" s="162">
        <v>11</v>
      </c>
      <c r="B14" s="167" t="s">
        <v>598</v>
      </c>
      <c r="C14" s="166">
        <v>100000</v>
      </c>
      <c r="D14" s="166">
        <v>100000</v>
      </c>
    </row>
    <row r="15" spans="1:4" ht="12.75">
      <c r="A15" s="162">
        <v>12</v>
      </c>
      <c r="B15" s="165" t="s">
        <v>599</v>
      </c>
      <c r="C15" s="165">
        <f>SUM(C16:C16)</f>
        <v>0</v>
      </c>
      <c r="D15" s="165">
        <f>SUM(D16:D16)</f>
        <v>0</v>
      </c>
    </row>
    <row r="16" spans="1:4" ht="12.75">
      <c r="A16" s="162">
        <v>13</v>
      </c>
      <c r="B16" s="167" t="s">
        <v>600</v>
      </c>
      <c r="C16" s="166">
        <v>0</v>
      </c>
      <c r="D16" s="166">
        <v>0</v>
      </c>
    </row>
    <row r="17" spans="1:4" ht="37.5" customHeight="1">
      <c r="A17" s="162">
        <v>14</v>
      </c>
      <c r="B17" s="168" t="s">
        <v>601</v>
      </c>
      <c r="C17" s="169">
        <f>C9+C13+C15+C6</f>
        <v>51490833</v>
      </c>
      <c r="D17" s="169">
        <f>D9+D13+D15+D6</f>
        <v>52349252</v>
      </c>
    </row>
    <row r="18" spans="1:4" ht="13.5">
      <c r="A18" s="162">
        <v>15</v>
      </c>
      <c r="B18" s="170" t="s">
        <v>602</v>
      </c>
      <c r="C18" s="171">
        <f>C19</f>
        <v>0</v>
      </c>
      <c r="D18" s="171">
        <f>D19</f>
        <v>0</v>
      </c>
    </row>
    <row r="19" spans="1:4" ht="12.75">
      <c r="A19" s="162">
        <v>16</v>
      </c>
      <c r="B19" s="172" t="s">
        <v>603</v>
      </c>
      <c r="C19" s="167">
        <v>0</v>
      </c>
      <c r="D19" s="167">
        <v>0</v>
      </c>
    </row>
    <row r="20" spans="1:4" ht="12.75">
      <c r="A20" s="162">
        <v>17</v>
      </c>
      <c r="B20" s="165" t="s">
        <v>604</v>
      </c>
      <c r="C20" s="165">
        <f>C21</f>
        <v>0</v>
      </c>
      <c r="D20" s="165">
        <f>D21</f>
        <v>0</v>
      </c>
    </row>
    <row r="21" spans="1:4" ht="12.75">
      <c r="A21" s="162">
        <v>18</v>
      </c>
      <c r="B21" s="167" t="s">
        <v>605</v>
      </c>
      <c r="C21" s="166">
        <v>0</v>
      </c>
      <c r="D21" s="166">
        <v>0</v>
      </c>
    </row>
    <row r="22" spans="1:4" ht="28.5">
      <c r="A22" s="162">
        <v>19</v>
      </c>
      <c r="B22" s="168" t="s">
        <v>606</v>
      </c>
      <c r="C22" s="173">
        <f>SUM(C18,C20)</f>
        <v>0</v>
      </c>
      <c r="D22" s="173">
        <f>SUM(D18,D20)</f>
        <v>0</v>
      </c>
    </row>
    <row r="23" spans="1:4" ht="12.75">
      <c r="A23" s="162">
        <v>20</v>
      </c>
      <c r="B23" s="165" t="s">
        <v>607</v>
      </c>
      <c r="C23" s="165">
        <f>SUM(C24:C25)</f>
        <v>4858604</v>
      </c>
      <c r="D23" s="165">
        <f>SUM(D24:D25)</f>
        <v>2487267</v>
      </c>
    </row>
    <row r="24" spans="1:4" ht="12.75">
      <c r="A24" s="162">
        <v>21</v>
      </c>
      <c r="B24" s="167" t="s">
        <v>608</v>
      </c>
      <c r="C24" s="166">
        <v>0</v>
      </c>
      <c r="D24" s="166">
        <v>7905</v>
      </c>
    </row>
    <row r="25" spans="1:4" ht="12.75">
      <c r="A25" s="162">
        <v>22</v>
      </c>
      <c r="B25" s="167" t="s">
        <v>609</v>
      </c>
      <c r="C25" s="166">
        <v>4858604</v>
      </c>
      <c r="D25" s="166">
        <v>2479362</v>
      </c>
    </row>
    <row r="26" spans="1:4" ht="12.75">
      <c r="A26" s="162">
        <v>23</v>
      </c>
      <c r="B26" s="165" t="s">
        <v>610</v>
      </c>
      <c r="C26" s="165">
        <f>SUM(C27,C28,C29,C30,C32,C34)</f>
        <v>161885</v>
      </c>
      <c r="D26" s="165">
        <f>SUM(D27,D28,D29,D30,D32,D34)</f>
        <v>20343</v>
      </c>
    </row>
    <row r="27" spans="1:4" ht="12.75">
      <c r="A27" s="162">
        <v>24</v>
      </c>
      <c r="B27" s="167" t="s">
        <v>611</v>
      </c>
      <c r="C27" s="166">
        <v>56098</v>
      </c>
      <c r="D27" s="166">
        <v>11379</v>
      </c>
    </row>
    <row r="28" spans="1:4" ht="12.75">
      <c r="A28" s="162">
        <v>25</v>
      </c>
      <c r="B28" s="167" t="s">
        <v>612</v>
      </c>
      <c r="C28" s="166">
        <v>45787</v>
      </c>
      <c r="D28" s="166">
        <v>8964</v>
      </c>
    </row>
    <row r="29" spans="1:4" ht="12.75">
      <c r="A29" s="162">
        <v>26</v>
      </c>
      <c r="B29" s="167" t="s">
        <v>613</v>
      </c>
      <c r="C29" s="166">
        <v>0</v>
      </c>
      <c r="D29" s="166">
        <v>0</v>
      </c>
    </row>
    <row r="30" spans="1:4" ht="12.75">
      <c r="A30" s="162">
        <v>27</v>
      </c>
      <c r="B30" s="167" t="s">
        <v>614</v>
      </c>
      <c r="C30" s="166">
        <v>60000</v>
      </c>
      <c r="D30" s="166">
        <v>0</v>
      </c>
    </row>
    <row r="31" spans="1:4" ht="12.75">
      <c r="A31" s="162">
        <v>28</v>
      </c>
      <c r="B31" s="167" t="s">
        <v>615</v>
      </c>
      <c r="C31" s="166">
        <v>0</v>
      </c>
      <c r="D31" s="166">
        <v>0</v>
      </c>
    </row>
    <row r="32" spans="1:4" ht="12.75">
      <c r="A32" s="162">
        <v>29</v>
      </c>
      <c r="B32" s="167" t="s">
        <v>616</v>
      </c>
      <c r="C32" s="166">
        <v>0</v>
      </c>
      <c r="D32" s="166">
        <v>0</v>
      </c>
    </row>
    <row r="33" spans="1:4" ht="12.75">
      <c r="A33" s="162">
        <v>30</v>
      </c>
      <c r="B33" s="167" t="s">
        <v>617</v>
      </c>
      <c r="C33" s="166">
        <v>0</v>
      </c>
      <c r="D33" s="166">
        <v>0</v>
      </c>
    </row>
    <row r="34" spans="1:4" ht="12.75">
      <c r="A34" s="162">
        <v>31</v>
      </c>
      <c r="B34" s="167" t="s">
        <v>618</v>
      </c>
      <c r="C34" s="166">
        <v>0</v>
      </c>
      <c r="D34" s="166">
        <v>0</v>
      </c>
    </row>
    <row r="35" spans="1:4" ht="12.75">
      <c r="A35" s="162">
        <v>32</v>
      </c>
      <c r="B35" s="165" t="s">
        <v>619</v>
      </c>
      <c r="C35" s="165">
        <f>SUM(C36,C37,C39,C41)</f>
        <v>0</v>
      </c>
      <c r="D35" s="165">
        <f>SUM(D36,D37,D39,D41)</f>
        <v>120000</v>
      </c>
    </row>
    <row r="36" spans="1:4" ht="12.75">
      <c r="A36" s="162">
        <v>33</v>
      </c>
      <c r="B36" s="167" t="s">
        <v>620</v>
      </c>
      <c r="C36" s="166">
        <v>0</v>
      </c>
      <c r="D36" s="166">
        <v>0</v>
      </c>
    </row>
    <row r="37" spans="1:4" ht="12.75">
      <c r="A37" s="162">
        <v>34</v>
      </c>
      <c r="B37" s="167" t="s">
        <v>621</v>
      </c>
      <c r="C37" s="166">
        <v>0</v>
      </c>
      <c r="D37" s="166">
        <v>0</v>
      </c>
    </row>
    <row r="38" spans="1:4" ht="12.75">
      <c r="A38" s="162">
        <v>35</v>
      </c>
      <c r="B38" s="167" t="s">
        <v>615</v>
      </c>
      <c r="C38" s="166">
        <v>0</v>
      </c>
      <c r="D38" s="166">
        <v>0</v>
      </c>
    </row>
    <row r="39" spans="1:4" ht="12.75">
      <c r="A39" s="162">
        <v>36</v>
      </c>
      <c r="B39" s="167" t="s">
        <v>622</v>
      </c>
      <c r="C39" s="166">
        <v>0</v>
      </c>
      <c r="D39" s="166">
        <v>120000</v>
      </c>
    </row>
    <row r="40" spans="1:4" ht="12.75">
      <c r="A40" s="162">
        <v>37</v>
      </c>
      <c r="B40" s="167" t="s">
        <v>617</v>
      </c>
      <c r="C40" s="166">
        <v>0</v>
      </c>
      <c r="D40" s="166">
        <v>0</v>
      </c>
    </row>
    <row r="41" spans="1:4" ht="12.75">
      <c r="A41" s="162">
        <v>38</v>
      </c>
      <c r="B41" s="167" t="s">
        <v>623</v>
      </c>
      <c r="C41" s="166">
        <v>0</v>
      </c>
      <c r="D41" s="166">
        <v>0</v>
      </c>
    </row>
    <row r="42" spans="1:4" s="174" customFormat="1" ht="12.75">
      <c r="A42" s="162">
        <v>39</v>
      </c>
      <c r="B42" s="165" t="s">
        <v>624</v>
      </c>
      <c r="C42" s="165">
        <f>SUM(C43,C46)</f>
        <v>0</v>
      </c>
      <c r="D42" s="165">
        <f>SUM(D43,D46)</f>
        <v>0</v>
      </c>
    </row>
    <row r="43" spans="1:4" ht="12.75">
      <c r="A43" s="162">
        <v>40</v>
      </c>
      <c r="B43" s="167" t="s">
        <v>625</v>
      </c>
      <c r="C43" s="166">
        <v>0</v>
      </c>
      <c r="D43" s="166">
        <v>0</v>
      </c>
    </row>
    <row r="44" spans="1:4" ht="12.75">
      <c r="A44" s="162">
        <v>41</v>
      </c>
      <c r="B44" s="167" t="s">
        <v>626</v>
      </c>
      <c r="C44" s="166">
        <v>0</v>
      </c>
      <c r="D44" s="166">
        <v>0</v>
      </c>
    </row>
    <row r="45" spans="1:4" ht="12.75">
      <c r="A45" s="162">
        <v>42</v>
      </c>
      <c r="B45" s="167" t="s">
        <v>627</v>
      </c>
      <c r="C45" s="166">
        <v>0</v>
      </c>
      <c r="D45" s="166">
        <v>0</v>
      </c>
    </row>
    <row r="46" spans="1:4" ht="12.75">
      <c r="A46" s="162">
        <v>43</v>
      </c>
      <c r="B46" s="167" t="s">
        <v>628</v>
      </c>
      <c r="C46" s="166">
        <v>0</v>
      </c>
      <c r="D46" s="166">
        <v>0</v>
      </c>
    </row>
    <row r="47" spans="1:4" ht="15">
      <c r="A47" s="162">
        <v>44</v>
      </c>
      <c r="B47" s="173" t="s">
        <v>629</v>
      </c>
      <c r="C47" s="169">
        <f>SUM(C26,C35,C42)</f>
        <v>161885</v>
      </c>
      <c r="D47" s="169">
        <f>SUM(D26,D35,D42)</f>
        <v>140343</v>
      </c>
    </row>
    <row r="48" spans="1:4" ht="29.25">
      <c r="A48" s="162">
        <v>45</v>
      </c>
      <c r="B48" s="168" t="s">
        <v>630</v>
      </c>
      <c r="C48" s="169">
        <v>0</v>
      </c>
      <c r="D48" s="169">
        <v>0</v>
      </c>
    </row>
    <row r="49" spans="1:4" ht="28.5">
      <c r="A49" s="162">
        <v>46</v>
      </c>
      <c r="B49" s="168" t="s">
        <v>631</v>
      </c>
      <c r="C49" s="173">
        <f>SUM(C50:C52)</f>
        <v>0</v>
      </c>
      <c r="D49" s="173">
        <f>SUM(D50:D52)</f>
        <v>0</v>
      </c>
    </row>
    <row r="50" spans="1:4" ht="18" customHeight="1">
      <c r="A50" s="162">
        <v>47</v>
      </c>
      <c r="B50" s="172" t="s">
        <v>632</v>
      </c>
      <c r="C50" s="175">
        <v>0</v>
      </c>
      <c r="D50" s="175">
        <v>0</v>
      </c>
    </row>
    <row r="51" spans="1:4" ht="15">
      <c r="A51" s="162">
        <v>48</v>
      </c>
      <c r="B51" s="172" t="s">
        <v>633</v>
      </c>
      <c r="C51" s="175">
        <v>0</v>
      </c>
      <c r="D51" s="175">
        <v>0</v>
      </c>
    </row>
    <row r="52" spans="1:4" ht="15">
      <c r="A52" s="162">
        <v>49</v>
      </c>
      <c r="B52" s="167" t="s">
        <v>634</v>
      </c>
      <c r="C52" s="175">
        <v>0</v>
      </c>
      <c r="D52" s="175">
        <v>0</v>
      </c>
    </row>
    <row r="53" spans="1:4" ht="14.25">
      <c r="A53" s="162">
        <v>50</v>
      </c>
      <c r="B53" s="173" t="s">
        <v>635</v>
      </c>
      <c r="C53" s="173">
        <f>SUM(C17,C22,C23,C47,C48,C49,)</f>
        <v>56511322</v>
      </c>
      <c r="D53" s="173">
        <f>SUM(D17,D22,D23,D47,D48,D49,)</f>
        <v>54976862</v>
      </c>
    </row>
    <row r="54" spans="1:4" ht="15.75">
      <c r="A54" s="162">
        <v>51</v>
      </c>
      <c r="B54" s="163" t="s">
        <v>636</v>
      </c>
      <c r="C54" s="166"/>
      <c r="D54" s="166"/>
    </row>
    <row r="55" spans="1:4" ht="14.25">
      <c r="A55" s="162">
        <v>52</v>
      </c>
      <c r="B55" s="173" t="s">
        <v>637</v>
      </c>
      <c r="C55" s="165">
        <f>SUM(C56:C60)</f>
        <v>55753890</v>
      </c>
      <c r="D55" s="165">
        <f>SUM(D56:D60)</f>
        <v>53868269</v>
      </c>
    </row>
    <row r="56" spans="1:4" ht="12.75">
      <c r="A56" s="162">
        <v>53</v>
      </c>
      <c r="B56" s="167" t="s">
        <v>638</v>
      </c>
      <c r="C56" s="166">
        <v>76031930</v>
      </c>
      <c r="D56" s="166">
        <v>76031930</v>
      </c>
    </row>
    <row r="57" spans="1:4" ht="12.75">
      <c r="A57" s="162">
        <v>54</v>
      </c>
      <c r="B57" s="167" t="s">
        <v>639</v>
      </c>
      <c r="C57" s="166">
        <v>0</v>
      </c>
      <c r="D57" s="166">
        <v>0</v>
      </c>
    </row>
    <row r="58" spans="1:4" ht="12.75">
      <c r="A58" s="162">
        <v>55</v>
      </c>
      <c r="B58" s="167" t="s">
        <v>640</v>
      </c>
      <c r="C58" s="166">
        <v>1197061</v>
      </c>
      <c r="D58" s="166">
        <v>1197061</v>
      </c>
    </row>
    <row r="59" spans="1:4" ht="12.75">
      <c r="A59" s="162">
        <v>56</v>
      </c>
      <c r="B59" s="167" t="s">
        <v>641</v>
      </c>
      <c r="C59" s="166">
        <v>-23467682</v>
      </c>
      <c r="D59" s="166">
        <v>-21475101</v>
      </c>
    </row>
    <row r="60" spans="1:4" ht="12.75">
      <c r="A60" s="162">
        <v>57</v>
      </c>
      <c r="B60" s="167" t="s">
        <v>642</v>
      </c>
      <c r="C60" s="166">
        <v>1992581</v>
      </c>
      <c r="D60" s="166">
        <v>-1885621</v>
      </c>
    </row>
    <row r="61" spans="1:4" ht="12.75">
      <c r="A61" s="162">
        <v>58</v>
      </c>
      <c r="B61" s="165" t="s">
        <v>643</v>
      </c>
      <c r="C61" s="165">
        <f>SUM(C62:C69)</f>
        <v>0</v>
      </c>
      <c r="D61" s="165">
        <f>SUM(D62:D69)</f>
        <v>0</v>
      </c>
    </row>
    <row r="62" spans="1:4" ht="12.75">
      <c r="A62" s="162">
        <v>59</v>
      </c>
      <c r="B62" s="167" t="s">
        <v>644</v>
      </c>
      <c r="C62" s="166">
        <v>0</v>
      </c>
      <c r="D62" s="166">
        <v>0</v>
      </c>
    </row>
    <row r="63" spans="1:4" ht="12.75">
      <c r="A63" s="162">
        <v>60</v>
      </c>
      <c r="B63" s="167" t="s">
        <v>645</v>
      </c>
      <c r="C63" s="166">
        <v>0</v>
      </c>
      <c r="D63" s="166">
        <v>0</v>
      </c>
    </row>
    <row r="64" spans="1:4" ht="12.75">
      <c r="A64" s="162">
        <v>61</v>
      </c>
      <c r="B64" s="167" t="s">
        <v>646</v>
      </c>
      <c r="C64" s="166">
        <v>0</v>
      </c>
      <c r="D64" s="166">
        <v>0</v>
      </c>
    </row>
    <row r="65" spans="1:4" ht="12.75">
      <c r="A65" s="162">
        <v>62</v>
      </c>
      <c r="B65" s="167" t="s">
        <v>647</v>
      </c>
      <c r="C65" s="166">
        <v>0</v>
      </c>
      <c r="D65" s="166">
        <v>0</v>
      </c>
    </row>
    <row r="66" spans="1:4" ht="12.75">
      <c r="A66" s="162">
        <v>63</v>
      </c>
      <c r="B66" s="167" t="s">
        <v>648</v>
      </c>
      <c r="C66" s="166">
        <v>0</v>
      </c>
      <c r="D66" s="166">
        <v>0</v>
      </c>
    </row>
    <row r="67" spans="1:4" ht="12.75">
      <c r="A67" s="162">
        <v>64</v>
      </c>
      <c r="B67" s="167" t="s">
        <v>649</v>
      </c>
      <c r="C67" s="166">
        <v>0</v>
      </c>
      <c r="D67" s="166">
        <v>0</v>
      </c>
    </row>
    <row r="68" spans="1:4" ht="12.75">
      <c r="A68" s="162">
        <v>65</v>
      </c>
      <c r="B68" s="167" t="s">
        <v>650</v>
      </c>
      <c r="C68" s="166">
        <v>0</v>
      </c>
      <c r="D68" s="166">
        <v>0</v>
      </c>
    </row>
    <row r="69" spans="1:4" ht="12.75">
      <c r="A69" s="162">
        <v>66</v>
      </c>
      <c r="B69" s="167" t="s">
        <v>651</v>
      </c>
      <c r="C69" s="166">
        <v>0</v>
      </c>
      <c r="D69" s="166">
        <v>0</v>
      </c>
    </row>
    <row r="70" spans="1:4" ht="12.75">
      <c r="A70" s="162">
        <v>67</v>
      </c>
      <c r="B70" s="167" t="s">
        <v>652</v>
      </c>
      <c r="C70" s="166">
        <v>0</v>
      </c>
      <c r="D70" s="166">
        <v>0</v>
      </c>
    </row>
    <row r="71" spans="1:4" s="174" customFormat="1" ht="12.75">
      <c r="A71" s="162">
        <v>68</v>
      </c>
      <c r="B71" s="165" t="s">
        <v>653</v>
      </c>
      <c r="C71" s="165">
        <f>SUM(C72:C79)</f>
        <v>418261</v>
      </c>
      <c r="D71" s="165">
        <f>SUM(D72:D79)</f>
        <v>547076</v>
      </c>
    </row>
    <row r="72" spans="1:4" s="174" customFormat="1" ht="12.75">
      <c r="A72" s="162">
        <v>69</v>
      </c>
      <c r="B72" s="167" t="s">
        <v>654</v>
      </c>
      <c r="C72" s="166">
        <v>0</v>
      </c>
      <c r="D72" s="166">
        <v>0</v>
      </c>
    </row>
    <row r="73" spans="1:4" s="174" customFormat="1" ht="12.75">
      <c r="A73" s="162">
        <v>70</v>
      </c>
      <c r="B73" s="167" t="s">
        <v>655</v>
      </c>
      <c r="C73" s="166">
        <v>0</v>
      </c>
      <c r="D73" s="166">
        <v>0</v>
      </c>
    </row>
    <row r="74" spans="1:4" s="174" customFormat="1" ht="12.75">
      <c r="A74" s="162">
        <v>71</v>
      </c>
      <c r="B74" s="167" t="s">
        <v>656</v>
      </c>
      <c r="C74" s="166">
        <v>0</v>
      </c>
      <c r="D74" s="166">
        <v>0</v>
      </c>
    </row>
    <row r="75" spans="1:4" s="174" customFormat="1" ht="12.75">
      <c r="A75" s="162">
        <v>72</v>
      </c>
      <c r="B75" s="167" t="s">
        <v>657</v>
      </c>
      <c r="C75" s="166">
        <v>0</v>
      </c>
      <c r="D75" s="166">
        <v>0</v>
      </c>
    </row>
    <row r="76" spans="1:4" s="174" customFormat="1" ht="12.75">
      <c r="A76" s="162">
        <v>73</v>
      </c>
      <c r="B76" s="167" t="s">
        <v>658</v>
      </c>
      <c r="C76" s="166">
        <v>0</v>
      </c>
      <c r="D76" s="166">
        <v>0</v>
      </c>
    </row>
    <row r="77" spans="1:4" s="174" customFormat="1" ht="12.75">
      <c r="A77" s="162">
        <v>74</v>
      </c>
      <c r="B77" s="167" t="s">
        <v>659</v>
      </c>
      <c r="C77" s="166">
        <v>0</v>
      </c>
      <c r="D77" s="166">
        <v>0</v>
      </c>
    </row>
    <row r="78" spans="1:4" s="174" customFormat="1" ht="12.75">
      <c r="A78" s="162">
        <v>75</v>
      </c>
      <c r="B78" s="167" t="s">
        <v>660</v>
      </c>
      <c r="C78" s="166">
        <v>0</v>
      </c>
      <c r="D78" s="166">
        <v>0</v>
      </c>
    </row>
    <row r="79" spans="1:4" s="174" customFormat="1" ht="12.75">
      <c r="A79" s="162">
        <v>76</v>
      </c>
      <c r="B79" s="167" t="s">
        <v>661</v>
      </c>
      <c r="C79" s="166">
        <v>418261</v>
      </c>
      <c r="D79" s="166">
        <v>547076</v>
      </c>
    </row>
    <row r="80" spans="1:4" s="174" customFormat="1" ht="12.75">
      <c r="A80" s="162">
        <v>77</v>
      </c>
      <c r="B80" s="176" t="s">
        <v>662</v>
      </c>
      <c r="C80" s="165">
        <f>C81</f>
        <v>16600</v>
      </c>
      <c r="D80" s="165">
        <f>D81</f>
        <v>38167</v>
      </c>
    </row>
    <row r="81" spans="1:4" s="174" customFormat="1" ht="12.75">
      <c r="A81" s="162">
        <v>78</v>
      </c>
      <c r="B81" s="167" t="s">
        <v>663</v>
      </c>
      <c r="C81" s="166">
        <v>16600</v>
      </c>
      <c r="D81" s="166">
        <v>38167</v>
      </c>
    </row>
    <row r="82" spans="1:4" s="174" customFormat="1" ht="14.25">
      <c r="A82" s="162">
        <v>79</v>
      </c>
      <c r="B82" s="173" t="s">
        <v>664</v>
      </c>
      <c r="C82" s="165">
        <f>SUM(C61,C71,C80)</f>
        <v>434861</v>
      </c>
      <c r="D82" s="165">
        <f>SUM(D61,D71,D80)</f>
        <v>585243</v>
      </c>
    </row>
    <row r="83" spans="1:4" s="177" customFormat="1" ht="28.5">
      <c r="A83" s="162">
        <v>80</v>
      </c>
      <c r="B83" s="168" t="s">
        <v>665</v>
      </c>
      <c r="C83" s="173">
        <v>0</v>
      </c>
      <c r="D83" s="173">
        <v>0</v>
      </c>
    </row>
    <row r="84" spans="1:4" s="177" customFormat="1" ht="28.5">
      <c r="A84" s="162">
        <v>81</v>
      </c>
      <c r="B84" s="168" t="s">
        <v>666</v>
      </c>
      <c r="C84" s="173">
        <f>SUM(C85:C87)</f>
        <v>322571</v>
      </c>
      <c r="D84" s="173">
        <f>SUM(D85:D87)</f>
        <v>523350</v>
      </c>
    </row>
    <row r="85" spans="1:4" s="179" customFormat="1" ht="15">
      <c r="A85" s="162">
        <v>82</v>
      </c>
      <c r="B85" s="172" t="s">
        <v>667</v>
      </c>
      <c r="C85" s="178">
        <v>0</v>
      </c>
      <c r="D85" s="178">
        <v>0</v>
      </c>
    </row>
    <row r="86" spans="1:4" s="179" customFormat="1" ht="15">
      <c r="A86" s="162">
        <v>83</v>
      </c>
      <c r="B86" s="172" t="s">
        <v>668</v>
      </c>
      <c r="C86" s="166">
        <v>322571</v>
      </c>
      <c r="D86" s="166">
        <v>523350</v>
      </c>
    </row>
    <row r="87" spans="1:4" s="180" customFormat="1" ht="12.75">
      <c r="A87" s="162">
        <v>84</v>
      </c>
      <c r="B87" s="172" t="s">
        <v>669</v>
      </c>
      <c r="C87" s="166">
        <v>0</v>
      </c>
      <c r="D87" s="166">
        <v>0</v>
      </c>
    </row>
    <row r="88" spans="1:4" ht="15.75">
      <c r="A88" s="162">
        <v>85</v>
      </c>
      <c r="B88" s="181" t="s">
        <v>670</v>
      </c>
      <c r="C88" s="181">
        <f>SUM(C55,C82,C83,C84)</f>
        <v>56511322</v>
      </c>
      <c r="D88" s="181">
        <f>SUM(D55,D82,D83,D84)</f>
        <v>54976862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6">
      <selection activeCell="G45" sqref="G45"/>
    </sheetView>
  </sheetViews>
  <sheetFormatPr defaultColWidth="12.00390625" defaultRowHeight="15"/>
  <cols>
    <col min="1" max="1" width="3.00390625" style="158" bestFit="1" customWidth="1"/>
    <col min="2" max="2" width="22.421875" style="199" customWidth="1"/>
    <col min="3" max="3" width="11.00390625" style="199" customWidth="1"/>
    <col min="4" max="4" width="10.8515625" style="199" bestFit="1" customWidth="1"/>
    <col min="5" max="5" width="10.8515625" style="199" customWidth="1"/>
    <col min="6" max="6" width="10.57421875" style="199" customWidth="1"/>
    <col min="7" max="7" width="9.7109375" style="199" customWidth="1"/>
    <col min="8" max="8" width="11.28125" style="199" bestFit="1" customWidth="1"/>
    <col min="9" max="9" width="12.00390625" style="199" customWidth="1"/>
    <col min="10" max="10" width="11.140625" style="199" customWidth="1"/>
    <col min="11" max="11" width="12.00390625" style="199" customWidth="1"/>
    <col min="12" max="12" width="10.00390625" style="199" customWidth="1"/>
    <col min="13" max="14" width="9.7109375" style="199" customWidth="1"/>
    <col min="15" max="15" width="14.421875" style="199" customWidth="1"/>
    <col min="16" max="16384" width="12.00390625" style="199" customWidth="1"/>
  </cols>
  <sheetData>
    <row r="1" spans="1:14" s="157" customFormat="1" ht="17.25" customHeight="1">
      <c r="A1" s="344" t="s">
        <v>671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s="157" customFormat="1" ht="17.25" customHeight="1">
      <c r="A2" s="344" t="s">
        <v>801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4" spans="1:14" s="184" customFormat="1" ht="13.5" customHeight="1">
      <c r="A4" s="182"/>
      <c r="B4" s="183" t="s">
        <v>0</v>
      </c>
      <c r="C4" s="183" t="s">
        <v>1</v>
      </c>
      <c r="D4" s="183" t="s">
        <v>2</v>
      </c>
      <c r="E4" s="183" t="s">
        <v>3</v>
      </c>
      <c r="F4" s="183" t="s">
        <v>6</v>
      </c>
      <c r="G4" s="183" t="s">
        <v>45</v>
      </c>
      <c r="H4" s="183" t="s">
        <v>46</v>
      </c>
      <c r="I4" s="183" t="s">
        <v>47</v>
      </c>
      <c r="J4" s="183" t="s">
        <v>88</v>
      </c>
      <c r="K4" s="183" t="s">
        <v>89</v>
      </c>
      <c r="L4" s="183" t="s">
        <v>48</v>
      </c>
      <c r="M4" s="183" t="s">
        <v>90</v>
      </c>
      <c r="N4" s="183" t="s">
        <v>91</v>
      </c>
    </row>
    <row r="5" spans="1:14" s="185" customFormat="1" ht="29.25" customHeight="1">
      <c r="A5" s="183">
        <v>1</v>
      </c>
      <c r="B5" s="345" t="s">
        <v>9</v>
      </c>
      <c r="C5" s="347" t="s">
        <v>672</v>
      </c>
      <c r="D5" s="348"/>
      <c r="E5" s="349"/>
      <c r="F5" s="350" t="s">
        <v>673</v>
      </c>
      <c r="G5" s="351"/>
      <c r="H5" s="352"/>
      <c r="I5" s="353" t="s">
        <v>674</v>
      </c>
      <c r="J5" s="354"/>
      <c r="K5" s="355"/>
      <c r="L5" s="353" t="s">
        <v>675</v>
      </c>
      <c r="M5" s="354"/>
      <c r="N5" s="355"/>
    </row>
    <row r="6" spans="1:14" s="185" customFormat="1" ht="15" customHeight="1">
      <c r="A6" s="183">
        <v>2</v>
      </c>
      <c r="B6" s="346"/>
      <c r="C6" s="186" t="s">
        <v>676</v>
      </c>
      <c r="D6" s="186" t="s">
        <v>677</v>
      </c>
      <c r="E6" s="186" t="s">
        <v>678</v>
      </c>
      <c r="F6" s="186" t="s">
        <v>676</v>
      </c>
      <c r="G6" s="186" t="s">
        <v>677</v>
      </c>
      <c r="H6" s="186" t="s">
        <v>678</v>
      </c>
      <c r="I6" s="186" t="s">
        <v>676</v>
      </c>
      <c r="J6" s="186" t="s">
        <v>677</v>
      </c>
      <c r="K6" s="186" t="s">
        <v>678</v>
      </c>
      <c r="L6" s="186" t="s">
        <v>676</v>
      </c>
      <c r="M6" s="186" t="s">
        <v>677</v>
      </c>
      <c r="N6" s="186" t="s">
        <v>678</v>
      </c>
    </row>
    <row r="7" spans="1:14" s="185" customFormat="1" ht="15" customHeight="1">
      <c r="A7" s="183">
        <v>3</v>
      </c>
      <c r="B7" s="187" t="s">
        <v>679</v>
      </c>
      <c r="C7" s="188">
        <v>0</v>
      </c>
      <c r="D7" s="188">
        <v>0</v>
      </c>
      <c r="E7" s="188">
        <f aca="true" t="shared" si="0" ref="E7:E13">C7-D7</f>
        <v>0</v>
      </c>
      <c r="F7" s="188">
        <v>97782</v>
      </c>
      <c r="G7" s="188">
        <v>0</v>
      </c>
      <c r="H7" s="188">
        <f aca="true" t="shared" si="1" ref="H7:H13">F7-G7</f>
        <v>97782</v>
      </c>
      <c r="I7" s="188">
        <v>316192</v>
      </c>
      <c r="J7" s="188">
        <v>0</v>
      </c>
      <c r="K7" s="188">
        <f aca="true" t="shared" si="2" ref="K7:K13">I7-J7</f>
        <v>316192</v>
      </c>
      <c r="L7" s="188">
        <v>0</v>
      </c>
      <c r="M7" s="188">
        <v>0</v>
      </c>
      <c r="N7" s="188">
        <f aca="true" t="shared" si="3" ref="N7:N13">L7-M7</f>
        <v>0</v>
      </c>
    </row>
    <row r="8" spans="1:14" s="185" customFormat="1" ht="15" customHeight="1">
      <c r="A8" s="183">
        <v>4</v>
      </c>
      <c r="B8" s="187" t="s">
        <v>680</v>
      </c>
      <c r="C8" s="188">
        <v>0</v>
      </c>
      <c r="D8" s="188">
        <v>0</v>
      </c>
      <c r="E8" s="188">
        <f t="shared" si="0"/>
        <v>0</v>
      </c>
      <c r="F8" s="188">
        <v>0</v>
      </c>
      <c r="G8" s="188">
        <v>0</v>
      </c>
      <c r="H8" s="188">
        <f t="shared" si="1"/>
        <v>0</v>
      </c>
      <c r="I8" s="188">
        <v>0</v>
      </c>
      <c r="J8" s="188">
        <v>0</v>
      </c>
      <c r="K8" s="188">
        <f t="shared" si="2"/>
        <v>0</v>
      </c>
      <c r="L8" s="188">
        <v>459475</v>
      </c>
      <c r="M8" s="188">
        <v>0</v>
      </c>
      <c r="N8" s="188">
        <f t="shared" si="3"/>
        <v>459475</v>
      </c>
    </row>
    <row r="9" spans="1:14" s="185" customFormat="1" ht="15" customHeight="1">
      <c r="A9" s="183">
        <v>5</v>
      </c>
      <c r="B9" s="187" t="s">
        <v>681</v>
      </c>
      <c r="C9" s="188">
        <v>0</v>
      </c>
      <c r="D9" s="188">
        <v>0</v>
      </c>
      <c r="E9" s="188">
        <f t="shared" si="0"/>
        <v>0</v>
      </c>
      <c r="F9" s="188">
        <v>0</v>
      </c>
      <c r="G9" s="188">
        <v>0</v>
      </c>
      <c r="H9" s="188">
        <f t="shared" si="1"/>
        <v>0</v>
      </c>
      <c r="I9" s="188">
        <v>0</v>
      </c>
      <c r="J9" s="188">
        <v>0</v>
      </c>
      <c r="K9" s="188">
        <f t="shared" si="2"/>
        <v>0</v>
      </c>
      <c r="L9" s="188">
        <v>1046951</v>
      </c>
      <c r="M9" s="188">
        <v>0</v>
      </c>
      <c r="N9" s="188">
        <f t="shared" si="3"/>
        <v>1046951</v>
      </c>
    </row>
    <row r="10" spans="1:14" s="185" customFormat="1" ht="15" customHeight="1">
      <c r="A10" s="183">
        <v>6</v>
      </c>
      <c r="B10" s="187" t="s">
        <v>682</v>
      </c>
      <c r="C10" s="188">
        <v>0</v>
      </c>
      <c r="D10" s="188">
        <v>0</v>
      </c>
      <c r="E10" s="188">
        <f t="shared" si="0"/>
        <v>0</v>
      </c>
      <c r="F10" s="188">
        <v>0</v>
      </c>
      <c r="G10" s="188">
        <v>0</v>
      </c>
      <c r="H10" s="188">
        <f t="shared" si="1"/>
        <v>0</v>
      </c>
      <c r="I10" s="188">
        <v>0</v>
      </c>
      <c r="J10" s="188">
        <v>0</v>
      </c>
      <c r="K10" s="188">
        <f t="shared" si="2"/>
        <v>0</v>
      </c>
      <c r="L10" s="188">
        <v>12725</v>
      </c>
      <c r="M10" s="188">
        <v>0</v>
      </c>
      <c r="N10" s="188">
        <f t="shared" si="3"/>
        <v>12725</v>
      </c>
    </row>
    <row r="11" spans="1:14" s="185" customFormat="1" ht="15" customHeight="1">
      <c r="A11" s="183">
        <v>7</v>
      </c>
      <c r="B11" s="187" t="s">
        <v>683</v>
      </c>
      <c r="C11" s="188">
        <v>13643950</v>
      </c>
      <c r="D11" s="188">
        <v>0</v>
      </c>
      <c r="E11" s="188">
        <f t="shared" si="0"/>
        <v>13643950</v>
      </c>
      <c r="F11" s="188">
        <v>0</v>
      </c>
      <c r="G11" s="188">
        <v>0</v>
      </c>
      <c r="H11" s="188">
        <f t="shared" si="1"/>
        <v>0</v>
      </c>
      <c r="I11" s="188">
        <v>0</v>
      </c>
      <c r="J11" s="188">
        <v>0</v>
      </c>
      <c r="K11" s="188">
        <f t="shared" si="2"/>
        <v>0</v>
      </c>
      <c r="L11" s="188">
        <v>0</v>
      </c>
      <c r="M11" s="188">
        <v>0</v>
      </c>
      <c r="N11" s="188">
        <f t="shared" si="3"/>
        <v>0</v>
      </c>
    </row>
    <row r="12" spans="1:14" s="185" customFormat="1" ht="15" customHeight="1">
      <c r="A12" s="183">
        <v>8</v>
      </c>
      <c r="B12" s="187" t="s">
        <v>684</v>
      </c>
      <c r="C12" s="188">
        <v>0</v>
      </c>
      <c r="D12" s="188">
        <v>0</v>
      </c>
      <c r="E12" s="188">
        <f t="shared" si="0"/>
        <v>0</v>
      </c>
      <c r="F12" s="188">
        <v>235945</v>
      </c>
      <c r="G12" s="188">
        <v>0</v>
      </c>
      <c r="H12" s="188">
        <f t="shared" si="1"/>
        <v>235945</v>
      </c>
      <c r="I12" s="188">
        <v>0</v>
      </c>
      <c r="J12" s="188">
        <v>0</v>
      </c>
      <c r="K12" s="188">
        <f t="shared" si="2"/>
        <v>0</v>
      </c>
      <c r="L12" s="188">
        <v>0</v>
      </c>
      <c r="M12" s="188">
        <v>0</v>
      </c>
      <c r="N12" s="188">
        <f t="shared" si="3"/>
        <v>0</v>
      </c>
    </row>
    <row r="13" spans="1:14" s="185" customFormat="1" ht="15" customHeight="1">
      <c r="A13" s="183">
        <v>9</v>
      </c>
      <c r="B13" s="187" t="s">
        <v>685</v>
      </c>
      <c r="C13" s="188">
        <v>0</v>
      </c>
      <c r="D13" s="188">
        <v>0</v>
      </c>
      <c r="E13" s="188">
        <f t="shared" si="0"/>
        <v>0</v>
      </c>
      <c r="F13" s="188">
        <v>0</v>
      </c>
      <c r="G13" s="188">
        <v>0</v>
      </c>
      <c r="H13" s="188">
        <f t="shared" si="1"/>
        <v>0</v>
      </c>
      <c r="I13" s="188">
        <v>1851</v>
      </c>
      <c r="J13" s="188">
        <v>0</v>
      </c>
      <c r="K13" s="188">
        <f t="shared" si="2"/>
        <v>1851</v>
      </c>
      <c r="L13" s="188">
        <v>0</v>
      </c>
      <c r="M13" s="188">
        <v>0</v>
      </c>
      <c r="N13" s="188">
        <f t="shared" si="3"/>
        <v>0</v>
      </c>
    </row>
    <row r="14" spans="1:14" s="185" customFormat="1" ht="15" customHeight="1">
      <c r="A14" s="183">
        <v>10</v>
      </c>
      <c r="B14" s="186" t="s">
        <v>686</v>
      </c>
      <c r="C14" s="189">
        <f>SUM(C7:C13)</f>
        <v>13643950</v>
      </c>
      <c r="D14" s="189">
        <f>SUM(D7:D13)</f>
        <v>0</v>
      </c>
      <c r="E14" s="189">
        <f>SUM(E7:E13)</f>
        <v>13643950</v>
      </c>
      <c r="F14" s="189">
        <f aca="true" t="shared" si="4" ref="F14:N14">SUM(F7:F13)</f>
        <v>333727</v>
      </c>
      <c r="G14" s="189">
        <f t="shared" si="4"/>
        <v>0</v>
      </c>
      <c r="H14" s="189">
        <f t="shared" si="4"/>
        <v>333727</v>
      </c>
      <c r="I14" s="189">
        <f t="shared" si="4"/>
        <v>318043</v>
      </c>
      <c r="J14" s="189">
        <f t="shared" si="4"/>
        <v>0</v>
      </c>
      <c r="K14" s="189">
        <f t="shared" si="4"/>
        <v>318043</v>
      </c>
      <c r="L14" s="190">
        <f t="shared" si="4"/>
        <v>1519151</v>
      </c>
      <c r="M14" s="189">
        <f t="shared" si="4"/>
        <v>0</v>
      </c>
      <c r="N14" s="190">
        <f t="shared" si="4"/>
        <v>1519151</v>
      </c>
    </row>
    <row r="15" spans="1:14" s="185" customFormat="1" ht="15" customHeight="1">
      <c r="A15" s="183">
        <v>11</v>
      </c>
      <c r="B15" s="186" t="s">
        <v>687</v>
      </c>
      <c r="C15" s="189">
        <v>0</v>
      </c>
      <c r="D15" s="189">
        <v>0</v>
      </c>
      <c r="E15" s="189">
        <f>C15-D15</f>
        <v>0</v>
      </c>
      <c r="F15" s="189">
        <v>2090700</v>
      </c>
      <c r="G15" s="189">
        <v>785207</v>
      </c>
      <c r="H15" s="189">
        <f>F15-G15</f>
        <v>1305493</v>
      </c>
      <c r="I15" s="189">
        <v>14144213</v>
      </c>
      <c r="J15" s="189">
        <v>3641155</v>
      </c>
      <c r="K15" s="189">
        <f>I15-J15</f>
        <v>10503058</v>
      </c>
      <c r="L15" s="189">
        <v>0</v>
      </c>
      <c r="M15" s="189">
        <v>0</v>
      </c>
      <c r="N15" s="189">
        <f>L15-M15</f>
        <v>0</v>
      </c>
    </row>
    <row r="16" spans="1:14" s="185" customFormat="1" ht="15" customHeight="1">
      <c r="A16" s="183">
        <v>12</v>
      </c>
      <c r="B16" s="186" t="s">
        <v>688</v>
      </c>
      <c r="C16" s="189">
        <v>27434370</v>
      </c>
      <c r="D16" s="189">
        <v>13038901</v>
      </c>
      <c r="E16" s="189">
        <f>C16-D16</f>
        <v>14395469</v>
      </c>
      <c r="F16" s="189">
        <v>4869464</v>
      </c>
      <c r="G16" s="189">
        <v>1425803</v>
      </c>
      <c r="H16" s="189">
        <f>F16-G16</f>
        <v>3443661</v>
      </c>
      <c r="I16" s="189">
        <v>5419857</v>
      </c>
      <c r="J16" s="189">
        <v>1223587</v>
      </c>
      <c r="K16" s="189">
        <f>I16-J16</f>
        <v>4196270</v>
      </c>
      <c r="L16" s="191">
        <v>907000</v>
      </c>
      <c r="M16" s="191">
        <v>28473</v>
      </c>
      <c r="N16" s="189">
        <f>L16-M16</f>
        <v>878527</v>
      </c>
    </row>
    <row r="17" spans="1:14" s="185" customFormat="1" ht="15" customHeight="1">
      <c r="A17" s="183">
        <v>13</v>
      </c>
      <c r="B17" s="186" t="s">
        <v>689</v>
      </c>
      <c r="C17" s="189">
        <v>0</v>
      </c>
      <c r="D17" s="189">
        <v>0</v>
      </c>
      <c r="E17" s="189">
        <f>C17-D17</f>
        <v>0</v>
      </c>
      <c r="F17" s="189">
        <v>0</v>
      </c>
      <c r="G17" s="189">
        <v>0</v>
      </c>
      <c r="H17" s="189">
        <f>F17-G17</f>
        <v>0</v>
      </c>
      <c r="I17" s="189">
        <v>395</v>
      </c>
      <c r="J17" s="189">
        <v>395</v>
      </c>
      <c r="K17" s="189">
        <f>I17-J17</f>
        <v>0</v>
      </c>
      <c r="L17" s="191">
        <v>0</v>
      </c>
      <c r="M17" s="191">
        <v>0</v>
      </c>
      <c r="N17" s="189">
        <f>L17-M17</f>
        <v>0</v>
      </c>
    </row>
    <row r="18" spans="1:14" s="185" customFormat="1" ht="15" customHeight="1">
      <c r="A18" s="183">
        <v>14</v>
      </c>
      <c r="B18" s="192" t="s">
        <v>690</v>
      </c>
      <c r="C18" s="193">
        <f>SUM(C14:C16)</f>
        <v>41078320</v>
      </c>
      <c r="D18" s="193">
        <f>SUM(D14:D16)</f>
        <v>13038901</v>
      </c>
      <c r="E18" s="193">
        <f>SUM(E14:E16)</f>
        <v>28039419</v>
      </c>
      <c r="F18" s="193">
        <f>SUM(F14:F16)</f>
        <v>7293891</v>
      </c>
      <c r="G18" s="193">
        <f>SUM(G14:G16)</f>
        <v>2211010</v>
      </c>
      <c r="H18" s="193">
        <f>SUM(H14:H16)</f>
        <v>5082881</v>
      </c>
      <c r="I18" s="193">
        <f aca="true" t="shared" si="5" ref="I18:N18">SUM(I14:I17)</f>
        <v>19882508</v>
      </c>
      <c r="J18" s="193">
        <f t="shared" si="5"/>
        <v>4865137</v>
      </c>
      <c r="K18" s="193">
        <f t="shared" si="5"/>
        <v>15017371</v>
      </c>
      <c r="L18" s="193">
        <f t="shared" si="5"/>
        <v>2426151</v>
      </c>
      <c r="M18" s="193">
        <f t="shared" si="5"/>
        <v>28473</v>
      </c>
      <c r="N18" s="193">
        <f t="shared" si="5"/>
        <v>2397678</v>
      </c>
    </row>
    <row r="19" spans="1:14" s="185" customFormat="1" ht="15" customHeight="1">
      <c r="A19" s="183">
        <v>15</v>
      </c>
      <c r="B19" s="187" t="s">
        <v>691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8">
        <v>0</v>
      </c>
      <c r="M19" s="188">
        <v>0</v>
      </c>
      <c r="N19" s="187">
        <v>0</v>
      </c>
    </row>
    <row r="20" spans="1:14" s="185" customFormat="1" ht="15" customHeight="1">
      <c r="A20" s="183">
        <v>16</v>
      </c>
      <c r="B20" s="187" t="s">
        <v>692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8">
        <v>758360</v>
      </c>
      <c r="M20" s="188">
        <v>758360</v>
      </c>
      <c r="N20" s="187">
        <f>L20-M20</f>
        <v>0</v>
      </c>
    </row>
    <row r="21" spans="1:14" s="185" customFormat="1" ht="15" customHeight="1">
      <c r="A21" s="183">
        <v>17</v>
      </c>
      <c r="B21" s="187" t="s">
        <v>693</v>
      </c>
      <c r="C21" s="187">
        <v>0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f>I21-J21</f>
        <v>0</v>
      </c>
      <c r="L21" s="188">
        <v>881241</v>
      </c>
      <c r="M21" s="188">
        <v>153064</v>
      </c>
      <c r="N21" s="188">
        <f>L21-M21</f>
        <v>728177</v>
      </c>
    </row>
    <row r="22" spans="1:14" s="185" customFormat="1" ht="15" customHeight="1">
      <c r="A22" s="183">
        <v>18</v>
      </c>
      <c r="B22" s="187" t="s">
        <v>694</v>
      </c>
      <c r="C22" s="187">
        <v>0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27464</v>
      </c>
      <c r="J22" s="187">
        <v>27464</v>
      </c>
      <c r="K22" s="187">
        <v>0</v>
      </c>
      <c r="L22" s="188">
        <v>2908243</v>
      </c>
      <c r="M22" s="188">
        <v>2908243</v>
      </c>
      <c r="N22" s="187">
        <v>0</v>
      </c>
    </row>
    <row r="23" spans="1:14" s="185" customFormat="1" ht="15" customHeight="1">
      <c r="A23" s="183">
        <v>19</v>
      </c>
      <c r="B23" s="192" t="s">
        <v>695</v>
      </c>
      <c r="C23" s="192">
        <f>SUM(C19:C22)</f>
        <v>0</v>
      </c>
      <c r="D23" s="192">
        <f>SUM(D19:D22)</f>
        <v>0</v>
      </c>
      <c r="E23" s="192">
        <f>SUM(E19:E22)</f>
        <v>0</v>
      </c>
      <c r="F23" s="192">
        <f aca="true" t="shared" si="6" ref="F23:K23">SUM(F19:F22)</f>
        <v>0</v>
      </c>
      <c r="G23" s="192">
        <f t="shared" si="6"/>
        <v>0</v>
      </c>
      <c r="H23" s="192">
        <f t="shared" si="6"/>
        <v>0</v>
      </c>
      <c r="I23" s="192">
        <f t="shared" si="6"/>
        <v>27464</v>
      </c>
      <c r="J23" s="192">
        <f t="shared" si="6"/>
        <v>27464</v>
      </c>
      <c r="K23" s="192">
        <f t="shared" si="6"/>
        <v>0</v>
      </c>
      <c r="L23" s="193">
        <f>SUM(L19:L22)</f>
        <v>4547844</v>
      </c>
      <c r="M23" s="193">
        <f>SUM(M19:M22)</f>
        <v>3819667</v>
      </c>
      <c r="N23" s="193">
        <f>SUM(N19:N22)</f>
        <v>728177</v>
      </c>
    </row>
    <row r="24" spans="1:14" s="185" customFormat="1" ht="15" customHeight="1">
      <c r="A24" s="183">
        <v>20</v>
      </c>
      <c r="B24" s="187" t="s">
        <v>696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94">
        <v>0</v>
      </c>
      <c r="M24" s="188">
        <v>0</v>
      </c>
      <c r="N24" s="188">
        <f>L24-M24</f>
        <v>0</v>
      </c>
    </row>
    <row r="25" spans="1:14" s="185" customFormat="1" ht="15" customHeight="1">
      <c r="A25" s="183">
        <v>21</v>
      </c>
      <c r="B25" s="187" t="s">
        <v>697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148</v>
      </c>
      <c r="J25" s="187">
        <v>148</v>
      </c>
      <c r="K25" s="187">
        <v>0</v>
      </c>
      <c r="L25" s="194">
        <v>42828</v>
      </c>
      <c r="M25" s="188">
        <v>42828</v>
      </c>
      <c r="N25" s="188">
        <f>L25-M25</f>
        <v>0</v>
      </c>
    </row>
    <row r="26" spans="1:14" s="185" customFormat="1" ht="15" customHeight="1">
      <c r="A26" s="183">
        <v>22</v>
      </c>
      <c r="B26" s="192" t="s">
        <v>698</v>
      </c>
      <c r="C26" s="192">
        <f aca="true" t="shared" si="7" ref="C26:H26">C24</f>
        <v>0</v>
      </c>
      <c r="D26" s="192">
        <f t="shared" si="7"/>
        <v>0</v>
      </c>
      <c r="E26" s="192">
        <f t="shared" si="7"/>
        <v>0</v>
      </c>
      <c r="F26" s="192">
        <f t="shared" si="7"/>
        <v>0</v>
      </c>
      <c r="G26" s="192">
        <f t="shared" si="7"/>
        <v>0</v>
      </c>
      <c r="H26" s="192">
        <f t="shared" si="7"/>
        <v>0</v>
      </c>
      <c r="I26" s="192">
        <f aca="true" t="shared" si="8" ref="I26:N26">SUM(I24:I25)</f>
        <v>148</v>
      </c>
      <c r="J26" s="192">
        <f t="shared" si="8"/>
        <v>148</v>
      </c>
      <c r="K26" s="192">
        <f t="shared" si="8"/>
        <v>0</v>
      </c>
      <c r="L26" s="195">
        <f t="shared" si="8"/>
        <v>42828</v>
      </c>
      <c r="M26" s="193">
        <f t="shared" si="8"/>
        <v>42828</v>
      </c>
      <c r="N26" s="193">
        <f t="shared" si="8"/>
        <v>0</v>
      </c>
    </row>
    <row r="27" spans="1:14" s="185" customFormat="1" ht="15" customHeight="1">
      <c r="A27" s="183">
        <v>23</v>
      </c>
      <c r="B27" s="186" t="s">
        <v>699</v>
      </c>
      <c r="C27" s="186"/>
      <c r="D27" s="186"/>
      <c r="E27" s="186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4" s="185" customFormat="1" ht="15" customHeight="1">
      <c r="A28" s="183">
        <v>24</v>
      </c>
      <c r="B28" s="187" t="s">
        <v>700</v>
      </c>
      <c r="C28" s="187">
        <v>0</v>
      </c>
      <c r="D28" s="187">
        <v>0</v>
      </c>
      <c r="E28" s="187">
        <f>C28-D28</f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f>I28-J28</f>
        <v>0</v>
      </c>
      <c r="L28" s="187">
        <v>0</v>
      </c>
      <c r="M28" s="187">
        <v>0</v>
      </c>
      <c r="N28" s="187">
        <v>0</v>
      </c>
    </row>
    <row r="29" spans="1:14" s="185" customFormat="1" ht="15" customHeight="1">
      <c r="A29" s="183">
        <v>25</v>
      </c>
      <c r="B29" s="187" t="s">
        <v>701</v>
      </c>
      <c r="C29" s="187">
        <v>0</v>
      </c>
      <c r="D29" s="187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f>I29-J29</f>
        <v>0</v>
      </c>
      <c r="L29" s="187">
        <v>0</v>
      </c>
      <c r="M29" s="187">
        <v>0</v>
      </c>
      <c r="N29" s="187">
        <f>L29-M29</f>
        <v>0</v>
      </c>
    </row>
    <row r="30" spans="1:14" s="185" customFormat="1" ht="15" customHeight="1">
      <c r="A30" s="183">
        <v>26</v>
      </c>
      <c r="B30" s="192" t="s">
        <v>702</v>
      </c>
      <c r="C30" s="192">
        <f aca="true" t="shared" si="9" ref="C30:N30">SUM(C28:C29)</f>
        <v>0</v>
      </c>
      <c r="D30" s="192">
        <f t="shared" si="9"/>
        <v>0</v>
      </c>
      <c r="E30" s="192">
        <f t="shared" si="9"/>
        <v>0</v>
      </c>
      <c r="F30" s="192">
        <f t="shared" si="9"/>
        <v>0</v>
      </c>
      <c r="G30" s="192">
        <f t="shared" si="9"/>
        <v>0</v>
      </c>
      <c r="H30" s="192">
        <f t="shared" si="9"/>
        <v>0</v>
      </c>
      <c r="I30" s="192">
        <f t="shared" si="9"/>
        <v>0</v>
      </c>
      <c r="J30" s="192">
        <f t="shared" si="9"/>
        <v>0</v>
      </c>
      <c r="K30" s="192">
        <f t="shared" si="9"/>
        <v>0</v>
      </c>
      <c r="L30" s="192">
        <f t="shared" si="9"/>
        <v>0</v>
      </c>
      <c r="M30" s="192">
        <f t="shared" si="9"/>
        <v>0</v>
      </c>
      <c r="N30" s="192">
        <f t="shared" si="9"/>
        <v>0</v>
      </c>
    </row>
    <row r="31" spans="1:15" s="185" customFormat="1" ht="15" customHeight="1">
      <c r="A31" s="183">
        <v>27</v>
      </c>
      <c r="B31" s="192" t="s">
        <v>703</v>
      </c>
      <c r="C31" s="193">
        <f aca="true" t="shared" si="10" ref="C31:N31">C18+C23+C26+C30</f>
        <v>41078320</v>
      </c>
      <c r="D31" s="193">
        <f t="shared" si="10"/>
        <v>13038901</v>
      </c>
      <c r="E31" s="193">
        <f t="shared" si="10"/>
        <v>28039419</v>
      </c>
      <c r="F31" s="193">
        <f t="shared" si="10"/>
        <v>7293891</v>
      </c>
      <c r="G31" s="193">
        <f t="shared" si="10"/>
        <v>2211010</v>
      </c>
      <c r="H31" s="193">
        <f t="shared" si="10"/>
        <v>5082881</v>
      </c>
      <c r="I31" s="193">
        <f t="shared" si="10"/>
        <v>19910120</v>
      </c>
      <c r="J31" s="193">
        <f t="shared" si="10"/>
        <v>4892749</v>
      </c>
      <c r="K31" s="193">
        <f t="shared" si="10"/>
        <v>15017371</v>
      </c>
      <c r="L31" s="195">
        <f t="shared" si="10"/>
        <v>7016823</v>
      </c>
      <c r="M31" s="195">
        <f t="shared" si="10"/>
        <v>3890968</v>
      </c>
      <c r="N31" s="195">
        <f t="shared" si="10"/>
        <v>3125855</v>
      </c>
      <c r="O31" s="196"/>
    </row>
    <row r="32" spans="1:14" ht="12.75">
      <c r="A32" s="183">
        <v>28</v>
      </c>
      <c r="B32" s="197" t="s">
        <v>704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</row>
    <row r="33" spans="1:14" s="185" customFormat="1" ht="12">
      <c r="A33" s="183">
        <v>29</v>
      </c>
      <c r="B33" s="187" t="s">
        <v>679</v>
      </c>
      <c r="C33" s="187"/>
      <c r="D33" s="187"/>
      <c r="E33" s="187"/>
      <c r="F33" s="188">
        <v>155007</v>
      </c>
      <c r="G33" s="188">
        <v>0</v>
      </c>
      <c r="H33" s="188">
        <v>155007</v>
      </c>
      <c r="I33" s="187"/>
      <c r="J33" s="187"/>
      <c r="K33" s="187"/>
      <c r="L33" s="187"/>
      <c r="M33" s="187"/>
      <c r="N33" s="187"/>
    </row>
    <row r="34" spans="1:14" s="185" customFormat="1" ht="12">
      <c r="A34" s="183">
        <v>30</v>
      </c>
      <c r="B34" s="186" t="s">
        <v>687</v>
      </c>
      <c r="C34" s="187"/>
      <c r="D34" s="187"/>
      <c r="E34" s="187"/>
      <c r="F34" s="188">
        <v>4551716</v>
      </c>
      <c r="G34" s="188">
        <v>0</v>
      </c>
      <c r="H34" s="188">
        <v>4551716</v>
      </c>
      <c r="I34" s="187"/>
      <c r="J34" s="187"/>
      <c r="K34" s="187"/>
      <c r="L34" s="187"/>
      <c r="M34" s="187"/>
      <c r="N34" s="187"/>
    </row>
    <row r="35" spans="1:14" s="203" customFormat="1" ht="24">
      <c r="A35" s="183">
        <v>31</v>
      </c>
      <c r="B35" s="200" t="s">
        <v>705</v>
      </c>
      <c r="C35" s="201">
        <f>SUM(C33:C34)</f>
        <v>0</v>
      </c>
      <c r="D35" s="201">
        <f>SUM(D33:D34)</f>
        <v>0</v>
      </c>
      <c r="E35" s="201">
        <f>SUM(E33:E34)</f>
        <v>0</v>
      </c>
      <c r="F35" s="202">
        <f>SUM(F33:F34)</f>
        <v>4706723</v>
      </c>
      <c r="G35" s="202">
        <f aca="true" t="shared" si="11" ref="G35:N35">SUM(G33:G34)</f>
        <v>0</v>
      </c>
      <c r="H35" s="202">
        <f t="shared" si="11"/>
        <v>4706723</v>
      </c>
      <c r="I35" s="201">
        <f t="shared" si="11"/>
        <v>0</v>
      </c>
      <c r="J35" s="201">
        <f t="shared" si="11"/>
        <v>0</v>
      </c>
      <c r="K35" s="201">
        <f t="shared" si="11"/>
        <v>0</v>
      </c>
      <c r="L35" s="201">
        <f t="shared" si="11"/>
        <v>0</v>
      </c>
      <c r="M35" s="201">
        <f t="shared" si="11"/>
        <v>0</v>
      </c>
      <c r="N35" s="201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számú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2018-05-15T07:49:38Z</cp:lastPrinted>
  <dcterms:created xsi:type="dcterms:W3CDTF">2011-02-02T09:24:37Z</dcterms:created>
  <dcterms:modified xsi:type="dcterms:W3CDTF">2018-05-15T08:27:46Z</dcterms:modified>
  <cp:category/>
  <cp:version/>
  <cp:contentType/>
  <cp:contentStatus/>
</cp:coreProperties>
</file>