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10" windowWidth="15195" windowHeight="8205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r:id="rId6"/>
    <sheet name="Egyensúly 2012-2014. " sheetId="7" r:id="rId7"/>
    <sheet name="utem" sheetId="8" r:id="rId8"/>
    <sheet name="vagyon " sheetId="9" r:id="rId9"/>
    <sheet name="200 fölötti" sheetId="10" r:id="rId10"/>
    <sheet name="beruházás" sheetId="11" r:id="rId11"/>
    <sheet name="változások" sheetId="12" r:id="rId12"/>
    <sheet name="reszesedes" sheetId="13" r:id="rId13"/>
    <sheet name="tobbeves" sheetId="14" state="hidden" r:id="rId14"/>
    <sheet name="közvetett támog" sheetId="15" r:id="rId15"/>
    <sheet name="Adósságot kel.köt. (2)" sheetId="16" state="hidden" r:id="rId16"/>
    <sheet name="Bevételek" sheetId="17" r:id="rId17"/>
    <sheet name="Kiadás" sheetId="18" r:id="rId18"/>
    <sheet name="COFOG" sheetId="19" r:id="rId19"/>
    <sheet name="Határozat" sheetId="20" state="hidden" r:id="rId20"/>
  </sheets>
  <externalReferences>
    <externalReference r:id="rId23"/>
    <externalReference r:id="rId24"/>
    <externalReference r:id="rId25"/>
    <externalReference r:id="rId26"/>
  </externalReferences>
  <definedNames>
    <definedName name="aa" localSheetId="4">'[1]vagyon'!#REF!</definedName>
    <definedName name="aa" localSheetId="11">'[1]vagyon'!#REF!</definedName>
    <definedName name="aa">'[1]vagyon'!#REF!</definedName>
    <definedName name="aaa" localSheetId="4">'[1]vagyon'!#REF!</definedName>
    <definedName name="aaa" localSheetId="11">'[1]vagyon'!#REF!</definedName>
    <definedName name="aaa">'[1]vagyon'!#REF!</definedName>
    <definedName name="bb" localSheetId="11">'[1]vagyon'!#REF!</definedName>
    <definedName name="bb">'[1]vagyon'!#REF!</definedName>
    <definedName name="bbb">'[1]vagyon'!#REF!</definedName>
    <definedName name="bháza" localSheetId="11">'[1]vagyon'!#REF!</definedName>
    <definedName name="bháza">'[1]vagyon'!#REF!</definedName>
    <definedName name="CC">'[1]vagyon'!#REF!</definedName>
    <definedName name="ccc">'[1]vagyon'!#REF!</definedName>
    <definedName name="cccc">'[2]vagyon'!#REF!</definedName>
    <definedName name="cccccc">'[1]vagyon'!#REF!</definedName>
    <definedName name="ee" localSheetId="11">'[2]vagyon'!#REF!</definedName>
    <definedName name="ee">'[2]vagyon'!#REF!</definedName>
    <definedName name="éé" localSheetId="11">'[1]vagyon'!#REF!</definedName>
    <definedName name="éé">'[1]vagyon'!#REF!</definedName>
    <definedName name="ééééé">'[1]vagyon'!#REF!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gh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9">'200 fölötti'!$1:$6</definedName>
    <definedName name="_xlnm.Print_Titles" localSheetId="15">'Adósságot kel.köt. (2)'!$1:$9</definedName>
    <definedName name="_xlnm.Print_Titles" localSheetId="16">'Bevételek'!$1:$4</definedName>
    <definedName name="_xlnm.Print_Titles" localSheetId="18">'COFOG'!$1:$5</definedName>
    <definedName name="_xlnm.Print_Titles" localSheetId="6">'Egyensúly 2012-2014. '!$1:$2</definedName>
    <definedName name="_xlnm.Print_Titles" localSheetId="1">'Felh'!$1:$6</definedName>
    <definedName name="_xlnm.Print_Titles" localSheetId="17">'Kiadás'!$1:$4</definedName>
    <definedName name="_xlnm.Print_Titles" localSheetId="14">'közvetett támog'!$1:$3</definedName>
    <definedName name="_xlnm.Print_Titles" localSheetId="0">'Összesen'!$1:$4</definedName>
    <definedName name="_xlnm.Print_Titles" localSheetId="8">'vagyon '!$1:$6</definedName>
    <definedName name="_xlnm.Print_Titles" localSheetId="11">'változások'!$1:$4</definedName>
    <definedName name="Nyomtatási_ter" localSheetId="12">'[1]vagyon'!#REF!</definedName>
    <definedName name="Nyomtatási_ter" localSheetId="8">'[4]vagyon'!#REF!</definedName>
    <definedName name="Nyomtatási_ter" localSheetId="4">'[1]vagyon'!#REF!</definedName>
    <definedName name="Nyomtatási_ter" localSheetId="11">'[1]vagyon'!#REF!</definedName>
    <definedName name="Nyomtatási_ter">'[1]vagyon'!#REF!</definedName>
    <definedName name="Nyomtatási_ter2">'[1]vagyon'!#REF!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8">'[2]vagyon'!#REF!</definedName>
    <definedName name="Pénzmaradvány." localSheetId="4">'[2]vagyon'!#REF!</definedName>
    <definedName name="Pénzmaradvány." localSheetId="11">'[2]vagyon'!#REF!</definedName>
    <definedName name="Pénzmaradvány.">'[2]vagyon'!#REF!</definedName>
    <definedName name="pénzmaradvány1" localSheetId="4">'[1]vagyon'!#REF!</definedName>
    <definedName name="pénzmaradvány1" localSheetId="11">'[1]vagyon'!#REF!</definedName>
    <definedName name="pénzmaradvány1">'[1]vagyon'!#REF!</definedName>
    <definedName name="pmar">'[3]vagyon'!#REF!</definedName>
    <definedName name="pp" localSheetId="11">'[1]vagyon'!#REF!</definedName>
    <definedName name="pp">'[1]vagyon'!#REF!</definedName>
    <definedName name="uu">'[1]vagyon'!#REF!</definedName>
    <definedName name="uuuuu">'[1]vagyon'!#REF!</definedName>
    <definedName name="ŰŰ">'[2]vagyon'!#REF!</definedName>
    <definedName name="vagy">'[4]vagyon'!#REF!</definedName>
    <definedName name="ww">'[1]vagyon'!#REF!</definedName>
    <definedName name="XXXX" localSheetId="12">'[1]vagyon'!#REF!</definedName>
    <definedName name="XXXX" localSheetId="4">'[1]vagyon'!#REF!</definedName>
    <definedName name="XXXX" localSheetId="11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<sst xmlns="http://schemas.openxmlformats.org/spreadsheetml/2006/main" count="1303" uniqueCount="796">
  <si>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</si>
  <si>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</si>
  <si>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</si>
  <si>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</si>
  <si>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</si>
  <si>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</si>
  <si>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</si>
  <si>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</si>
  <si>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</si>
  <si>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</si>
  <si>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</si>
  <si>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</si>
  <si>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</si>
  <si>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</si>
  <si>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</si>
  <si>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</si>
  <si>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</si>
  <si>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</si>
  <si>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</si>
  <si>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</si>
  <si>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</si>
  <si>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</si>
  <si>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</si>
  <si>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</si>
  <si>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</si>
  <si>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</si>
  <si>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</si>
  <si>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</si>
  <si>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</si>
  <si>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</si>
  <si>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</si>
  <si>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</si>
  <si>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</si>
  <si>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</si>
  <si>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</si>
  <si>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</si>
  <si>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</si>
  <si>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</si>
  <si>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</si>
  <si>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</si>
  <si>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</si>
  <si>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</si>
  <si>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</si>
  <si>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</si>
  <si>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</si>
  <si>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</si>
  <si>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</si>
  <si>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</si>
  <si>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</si>
  <si>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</si>
  <si>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</si>
  <si>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</si>
  <si>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</si>
  <si>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</si>
  <si>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</si>
  <si>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</si>
  <si>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</si>
  <si>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</si>
  <si>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</si>
  <si>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</si>
  <si>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</si>
  <si>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</si>
  <si>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</si>
  <si>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</si>
  <si>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</si>
  <si>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</si>
  <si>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</si>
  <si>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</si>
  <si>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</si>
  <si>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</si>
  <si>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</si>
  <si>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</si>
  <si>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</si>
  <si>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</si>
  <si>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</si>
  <si>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</si>
  <si>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</si>
  <si>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</si>
  <si>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</si>
  <si>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</si>
  <si>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</si>
  <si>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</si>
  <si>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</si>
  <si>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</si>
  <si>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</si>
  <si>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</si>
  <si>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</si>
  <si>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</si>
  <si>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</si>
  <si>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</si>
  <si>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</si>
  <si>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</si>
  <si>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</si>
  <si>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</si>
  <si>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</si>
  <si>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</si>
  <si>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</si>
  <si>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</si>
  <si>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</si>
  <si>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</si>
  <si>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</si>
  <si>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</si>
  <si>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</si>
  <si>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</si>
  <si>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</si>
  <si>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</si>
  <si>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</si>
  <si>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</si>
  <si>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</si>
  <si>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</si>
  <si>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</si>
  <si>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</si>
  <si>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</si>
  <si>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</si>
  <si>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</si>
  <si>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</si>
  <si>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</si>
  <si>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</si>
  <si>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</si>
  <si>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</si>
  <si>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</si>
  <si>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</si>
  <si>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</si>
  <si>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</si>
  <si>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</si>
  <si>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</si>
  <si>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</si>
  <si>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</si>
  <si>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</si>
  <si>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</si>
  <si>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</si>
  <si>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</si>
  <si>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</si>
  <si>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</si>
  <si>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</si>
  <si>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</si>
  <si>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</si>
  <si>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</si>
  <si>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</si>
  <si>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</si>
  <si>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</si>
  <si>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</si>
  <si>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</si>
  <si>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</si>
  <si>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</si>
  <si>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</si>
  <si>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</si>
  <si>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</si>
  <si>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</si>
  <si>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</si>
  <si>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</si>
  <si>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</si>
  <si>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</si>
  <si>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</si>
  <si>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</si>
  <si>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</si>
  <si>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</si>
  <si>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</si>
  <si>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</si>
  <si>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</si>
  <si>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</si>
  <si>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</si>
  <si>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</si>
  <si>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</si>
  <si>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</si>
  <si>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</si>
  <si>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</si>
  <si>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</si>
  <si>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</si>
  <si>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</si>
  <si>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</si>
  <si>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</si>
  <si>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</si>
  <si>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</si>
  <si>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</si>
  <si>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</si>
  <si>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</si>
  <si>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</si>
  <si>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</si>
  <si>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</si>
  <si>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</si>
  <si>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</si>
  <si>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</si>
  <si>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</si>
  <si>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</si>
  <si>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</si>
  <si>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</si>
  <si>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</si>
  <si>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</si>
  <si>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</si>
  <si>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</si>
  <si>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</si>
  <si>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</si>
  <si>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</si>
  <si>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</si>
  <si>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</si>
  <si>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</si>
  <si>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</si>
  <si>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</si>
  <si>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</si>
  <si>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</si>
  <si>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</si>
  <si>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</si>
  <si>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</si>
  <si>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</si>
  <si>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</si>
  <si>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</si>
  <si>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</si>
  <si>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</si>
  <si>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</si>
  <si>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</si>
  <si>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</si>
  <si>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</si>
  <si>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</si>
  <si>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</si>
  <si>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</si>
  <si>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</si>
  <si>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</si>
  <si>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</si>
  <si>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</si>
  <si>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</si>
  <si>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</si>
  <si>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</si>
  <si>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</si>
  <si>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</si>
  <si>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</si>
  <si>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</si>
  <si>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</si>
  <si>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</si>
  <si>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</si>
  <si>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</si>
  <si>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</si>
  <si>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</si>
  <si>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</si>
  <si>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</si>
  <si>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</si>
  <si>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</si>
  <si>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</si>
  <si>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</si>
  <si>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</si>
  <si>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</si>
  <si>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</si>
  <si>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</si>
  <si>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</si>
  <si>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</si>
  <si>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</si>
  <si>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</si>
  <si>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</si>
  <si>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</si>
  <si>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</si>
  <si>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</si>
  <si>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</si>
  <si>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</si>
  <si>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</si>
  <si>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</si>
  <si>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</si>
  <si>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</si>
  <si>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</si>
  <si>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</si>
  <si>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</si>
  <si>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</si>
  <si>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</si>
  <si>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</si>
  <si>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</si>
  <si>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</si>
  <si>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</si>
  <si>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</si>
  <si>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</si>
  <si>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</si>
  <si>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</si>
  <si>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</si>
  <si>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</si>
  <si>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</si>
  <si>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</si>
  <si>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</si>
  <si>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</si>
  <si>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</si>
  <si>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</si>
  <si>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</si>
  <si>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</si>
  <si>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</si>
  <si>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</si>
  <si>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</si>
  <si>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</si>
  <si>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</si>
  <si>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</si>
  <si>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</si>
  <si>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</si>
  <si>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</si>
  <si>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</si>
  <si>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</si>
  <si>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</si>
  <si>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</si>
  <si>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</si>
  <si>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</si>
  <si>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</si>
  <si>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</si>
  <si>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</si>
  <si>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</si>
  <si>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</si>
  <si>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</si>
  <si>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</si>
  <si>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</si>
  <si>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</si>
  <si>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</si>
  <si>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</si>
  <si>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</si>
  <si>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</si>
  <si>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</si>
  <si>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</si>
  <si>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</si>
  <si>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</si>
  <si>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</si>
  <si>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</si>
  <si>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</si>
  <si>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</si>
  <si>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</si>
  <si>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</si>
  <si>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</si>
  <si>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</si>
  <si>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</si>
  <si>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</si>
  <si>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</si>
  <si>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</si>
  <si>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</si>
  <si>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</si>
  <si>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</si>
  <si>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</si>
  <si>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</si>
  <si>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</si>
  <si>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</si>
  <si>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</si>
  <si>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</si>
  <si>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</si>
  <si>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</si>
  <si>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</si>
  <si>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</si>
  <si>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</si>
  <si>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</si>
  <si>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</si>
  <si>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</si>
  <si>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</si>
  <si>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</si>
  <si>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</si>
  <si>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</si>
  <si>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</si>
  <si>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</si>
  <si>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</si>
  <si>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</si>
  <si>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</si>
  <si>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</si>
  <si>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</si>
  <si>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</si>
  <si>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</si>
  <si>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</si>
  <si>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</si>
  <si>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</si>
  <si>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</si>
  <si>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</si>
  <si>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</si>
  <si>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</si>
  <si>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</si>
  <si>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</si>
  <si>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</si>
  <si>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</si>
  <si>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</si>
  <si>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</si>
  <si>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</si>
  <si>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</si>
  <si>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</si>
  <si>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</si>
  <si>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</si>
  <si>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</si>
  <si>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</si>
  <si>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</si>
  <si>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</si>
  <si>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</si>
  <si>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</si>
  <si>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</si>
  <si>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</si>
  <si>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</si>
  <si>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</si>
  <si>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</si>
  <si>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</si>
  <si>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</si>
  <si>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</si>
  <si>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</si>
  <si>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</si>
  <si>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</si>
  <si>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</si>
  <si>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</si>
  <si>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</si>
  <si>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</si>
  <si>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</si>
  <si>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</si>
  <si>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</si>
  <si>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</si>
  <si>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</si>
  <si>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</si>
  <si>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</si>
  <si>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</si>
  <si>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</si>
  <si>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</si>
  <si>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</si>
  <si>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</si>
  <si>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</si>
  <si>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</si>
  <si>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</si>
  <si>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</si>
  <si>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</si>
  <si>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</si>
  <si>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</si>
  <si>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</si>
  <si>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</si>
  <si>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</si>
  <si>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</si>
  <si>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</si>
  <si>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</si>
  <si>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</si>
  <si>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</si>
  <si>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</si>
  <si>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</si>
  <si>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</si>
  <si>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</si>
  <si>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</si>
  <si>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</si>
  <si>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</si>
  <si>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</si>
  <si>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</si>
  <si>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</si>
  <si>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</si>
  <si>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</si>
  <si>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</si>
  <si>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</si>
  <si>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</si>
  <si>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</si>
  <si>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</si>
  <si>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</si>
  <si>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</si>
  <si>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</si>
  <si>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</si>
  <si>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</si>
  <si>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</si>
  <si>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</si>
  <si>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</si>
  <si>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</si>
  <si>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</si>
  <si>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</si>
  <si>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</si>
  <si>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</si>
  <si>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</si>
  <si>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</si>
  <si>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</si>
  <si>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</si>
  <si>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</si>
  <si>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</si>
  <si>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</si>
  <si>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</si>
  <si>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</si>
  <si>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</si>
  <si>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</si>
  <si>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</si>
  <si>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</si>
  <si>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</si>
  <si>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</si>
  <si>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</si>
  <si>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</si>
  <si>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</si>
  <si>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</si>
  <si>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</si>
  <si>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</si>
  <si>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</si>
  <si>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</si>
  <si>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</si>
  <si>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</si>
  <si>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</si>
  <si>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</si>
  <si>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</si>
  <si>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</si>
  <si>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</si>
  <si>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</si>
  <si>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</si>
  <si>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</si>
  <si>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</si>
  <si>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</si>
  <si>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reprezentáció</t>
  </si>
  <si>
    <t xml:space="preserve"> - Szövőműhely és bemutatóterem</t>
  </si>
  <si>
    <t>011130 Önkormányzatok és önkormányzati hivatalok jogalkotó és általános igazgatási tevékenysége Képviselői T. díj)</t>
  </si>
  <si>
    <t xml:space="preserve"> 2014. évben befizetett iaprűzési adó visszafizetése</t>
  </si>
  <si>
    <t>045160 Közutak, hidak, alagutak üzemelt., fennt. Vis maiorból</t>
  </si>
  <si>
    <t>066010 Zöldterület-kezelés közös</t>
  </si>
  <si>
    <t>082091 Közművelődés - közösségi és társadalmi részvétel fejlesztése (közösségi szálláshely)</t>
  </si>
  <si>
    <t xml:space="preserve"> - személyhez nem köthető </t>
  </si>
  <si>
    <t>107055 Falugondnoki, tanyagondnoki szolgátatás</t>
  </si>
  <si>
    <t>- Növénytermesztés, állattenyésztés és kapcsolódó szolgáltatások</t>
  </si>
  <si>
    <t>- Szállásdíj</t>
  </si>
  <si>
    <t>- Konténer eladás</t>
  </si>
  <si>
    <t xml:space="preserve">GÁBORJÁNHÁZA KÖZSÉG ÖNKORMÁNYZATA </t>
  </si>
  <si>
    <r>
      <t xml:space="preserve">GÁBORJÁNHÁZA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</si>
  <si>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GÁBORJÁNHÁZA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</si>
  <si>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Pantó László polgármester</t>
    </r>
  </si>
  <si>
    <t>(: Pantó László :)</t>
  </si>
  <si>
    <t xml:space="preserve">   - Dr.Hetés Ferenc Rendelőintézet Lenti</t>
  </si>
  <si>
    <r>
      <t>EGYES MŰKÖDÉSI KIADÁSAI</t>
    </r>
    <r>
      <rPr>
        <i/>
        <sz val="12"/>
        <rFont val="Times New Roman"/>
        <family val="1"/>
      </rPr>
      <t xml:space="preserve"> (adatok Ft-ban)</t>
    </r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</si>
  <si>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</si>
  <si>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   - Nyári diákmunka</t>
  </si>
  <si>
    <t>- szárzúzó értékesítés</t>
  </si>
  <si>
    <t xml:space="preserve">   - gép vásárlásra átvétel önkormányzattól pályázathoz</t>
  </si>
  <si>
    <t xml:space="preserve"> - Szárzúzó</t>
  </si>
  <si>
    <t>066010 Zöldterület-kezelés közös pályázat</t>
  </si>
  <si>
    <t xml:space="preserve">      Lenti és térsége vidékfejl.Egyesület</t>
  </si>
  <si>
    <t>011130 Önkormányzatok és önkormányzati hivatalok jogalkotó és általános igazgatási tevékenysége cafetéria</t>
  </si>
  <si>
    <t>2020.</t>
  </si>
  <si>
    <t xml:space="preserve"> - Vontatott tereprendező</t>
  </si>
  <si>
    <t xml:space="preserve"> - Árokásó gép</t>
  </si>
  <si>
    <t xml:space="preserve"> - Hidraulikus padkasza vásárlás</t>
  </si>
  <si>
    <t>- Közös Önkormányzati Hivatal felhalmozási kiadásaihoz átadás önkormányzatnak</t>
  </si>
  <si>
    <t>(: Balláné Kulcsár Mária :)</t>
  </si>
  <si>
    <t>jegyző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</si>
  <si>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</si>
  <si>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</si>
  <si>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</si>
  <si>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</si>
  <si>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>K5021. A helyi önkormányzatok előző évi elszámolásából származó kiadások  2015.év</t>
  </si>
  <si>
    <t>- Medicopter Alapítvány támogatása</t>
  </si>
  <si>
    <t xml:space="preserve"> - Rédicsi Iskolakörzet Gyermekeiért Alapítvány</t>
  </si>
  <si>
    <t xml:space="preserve">   - belterületi földterület értékesítése</t>
  </si>
  <si>
    <t xml:space="preserve"> - Kerékpártároló</t>
  </si>
  <si>
    <t xml:space="preserve">   - Áramdíj visszatérítés</t>
  </si>
  <si>
    <t xml:space="preserve"> - Rendkívűli szociális támogatás:</t>
  </si>
  <si>
    <t>- Polgármesteri illetmény támogatása</t>
  </si>
  <si>
    <t>GÁBORJÁNHÁZA KÖZSÉG ÖNKORMÁNYZATA 2018. ÉVI KÖLTSÉGVETÉSÉNEK</t>
  </si>
  <si>
    <t xml:space="preserve">   - településüzemeltetési feladatok ellátása 2018. pályázathoz</t>
  </si>
  <si>
    <t xml:space="preserve">   - településüzemeltetési feladatok ellátása 2018.</t>
  </si>
  <si>
    <t xml:space="preserve">   - óvodai hozzájárulás 2018</t>
  </si>
  <si>
    <t xml:space="preserve">   - konyha működtetés hozzájárulás 2018.</t>
  </si>
  <si>
    <t xml:space="preserve">   - falugondnok 2018.</t>
  </si>
  <si>
    <t xml:space="preserve">   - fogorvosi hozzájárulás </t>
  </si>
  <si>
    <t xml:space="preserve">   - háziorvosi hozzájárulás </t>
  </si>
  <si>
    <t xml:space="preserve">   - védőnői hozzájárulás </t>
  </si>
  <si>
    <t xml:space="preserve">   - fogorvosi hozzájárulás 2017</t>
  </si>
  <si>
    <t xml:space="preserve">   - háziorvosi hozzájárulás 2017</t>
  </si>
  <si>
    <t xml:space="preserve">   - védőnői hozzájárulás 2017</t>
  </si>
  <si>
    <t xml:space="preserve"> - I.világháborús emlékmű felújítása</t>
  </si>
  <si>
    <t>082092 Közművelődés - hagyományos közösségi kulturális értékek gond.</t>
  </si>
  <si>
    <t>- K914. Államháztartáson belüli megelőlegezések visszafizetése 2017. év</t>
  </si>
  <si>
    <t xml:space="preserve"> - Sátor vásárlás</t>
  </si>
  <si>
    <t xml:space="preserve"> - Faluközpont térkövezés</t>
  </si>
  <si>
    <t>2021.</t>
  </si>
  <si>
    <r>
      <t>1.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</si>
  <si>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 xml:space="preserve">2018. ÉVI SAJÁT BEVÉTELEI, TOVÁBBÁ ADÓSSÁGOT KELETKEZTETŐ </t>
  </si>
  <si>
    <r>
      <t>Gáborjánháza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</si>
  <si>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</si>
  <si>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 xml:space="preserve">   1/baa. Gáborjánháza része</t>
  </si>
  <si>
    <t xml:space="preserve">   1/bab. Társult Önkormányzatok része</t>
  </si>
  <si>
    <t xml:space="preserve"> - Melléképület felújítása</t>
  </si>
  <si>
    <t xml:space="preserve"> - Kistérségi Társulás Központi ügyelet gépkocsi vásárláshoz</t>
  </si>
  <si>
    <t>Gáborjánháza Község Önkormányzata Képviselő-testületének 17/2018.(III.8.)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</si>
  <si>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</si>
  <si>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</si>
  <si>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r>
      <t xml:space="preserve">Gáborjánháza Község Önkormányzata 2018. évi közvetett támogatásai </t>
    </r>
    <r>
      <rPr>
        <i/>
        <sz val="12"/>
        <rFont val="Times New Roman"/>
        <family val="1"/>
      </rPr>
      <t>(adatok Ft-ban)</t>
    </r>
  </si>
  <si>
    <t>GÁBORJÁNHÁZA KÖZSÉG ÖNKORMÁNYZATA 2016-2018. ÉVI MŰKÖDÉSI ÉS FELHALMOZÁSI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</si>
  <si>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</si>
  <si>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 xml:space="preserve">2016. Tény </t>
  </si>
  <si>
    <t>2018. terv</t>
  </si>
  <si>
    <t xml:space="preserve">   -Szoc.étkezt.előző évi elsz.támogatás</t>
  </si>
  <si>
    <t>O</t>
  </si>
  <si>
    <t>P</t>
  </si>
  <si>
    <t>Q</t>
  </si>
  <si>
    <t>R</t>
  </si>
  <si>
    <t>Mód. 05.26.</t>
  </si>
  <si>
    <t>Mód. 2018.05.26.</t>
  </si>
  <si>
    <t>- Rédicsi Iskolakörzet Gyermekeiért Alapítvány fel nem használt támogatás visszafizetése</t>
  </si>
  <si>
    <t xml:space="preserve"> - Faluház udvar térkövezése</t>
  </si>
  <si>
    <t>S</t>
  </si>
  <si>
    <t>T</t>
  </si>
  <si>
    <t>U</t>
  </si>
  <si>
    <t>V</t>
  </si>
  <si>
    <t>W</t>
  </si>
  <si>
    <t>X</t>
  </si>
  <si>
    <t>Y</t>
  </si>
  <si>
    <t>Z</t>
  </si>
  <si>
    <t xml:space="preserve">   - Megyei Önkormányzattól (falunap, perecsütés műhelym.)</t>
  </si>
  <si>
    <t xml:space="preserve">   - Lendvajakabfa Önk. sátor</t>
  </si>
  <si>
    <t>051030 Nem veszélyes (települési) hulladék vegyes (ömlesztett) begyűjtése, szállítása, átrakása</t>
  </si>
  <si>
    <t xml:space="preserve">   - ZM. zászló vásárlására</t>
  </si>
  <si>
    <t>066010 Zöldterület-kezelés saját (nyári diákmunka is)</t>
  </si>
  <si>
    <t>Mód. 12.31.</t>
  </si>
  <si>
    <t>Tény 12.31.</t>
  </si>
  <si>
    <t>Tény 2018.12.31.</t>
  </si>
  <si>
    <t xml:space="preserve"> - Földterület vás.Temető bőv.</t>
  </si>
  <si>
    <t>- Téli rezsicsökk.korábban nem részesült házt.tám.</t>
  </si>
  <si>
    <t xml:space="preserve">   -  Kerekítési külünbözet, kötbér</t>
  </si>
  <si>
    <t xml:space="preserve"> - központi kezelésű</t>
  </si>
  <si>
    <t>107060 Egyéb szociális pénzb.és term.ellátások,támogatások</t>
  </si>
  <si>
    <r>
      <t>GÁBORJÁNHÁZA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</si>
  <si>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2017. tény</t>
  </si>
  <si>
    <r>
      <t xml:space="preserve">2018. ÉVI MARADVÁNYKIMUTATÁSA </t>
    </r>
    <r>
      <rPr>
        <i/>
        <sz val="12"/>
        <rFont val="Times New Roman"/>
        <family val="1"/>
      </rPr>
      <t xml:space="preserve"> (adatok Ft-ban)</t>
    </r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</si>
  <si>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</si>
  <si>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</si>
  <si>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</si>
  <si>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</si>
  <si>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</si>
  <si>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</si>
  <si>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</si>
  <si>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</si>
  <si>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</si>
  <si>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</si>
  <si>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</si>
  <si>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</si>
  <si>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</si>
  <si>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</si>
  <si>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</si>
  <si>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</si>
  <si>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</si>
  <si>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</si>
  <si>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</si>
  <si>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</si>
  <si>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Nyitó pénzkészlet</t>
  </si>
  <si>
    <t>Sajátos elszámolások</t>
  </si>
  <si>
    <t>GÁBORJÁNHÁZA KÖZSÉG ÖNKORMÁNYZATA</t>
  </si>
  <si>
    <t>GÁBORJÁNHÁZA KÖZSÉG ÖNKORMÁNYZATA 2018. ÉVI PÉNZESZKÖZ VÁLTOZÁSÁNAK BEMUTATÁSA   (adatok Ft-ban)</t>
  </si>
  <si>
    <r>
      <t>2018.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</si>
  <si>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</si>
  <si>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A/I/1.) Vagyoni értékű jogok</t>
  </si>
  <si>
    <t>A/I/2.) Szellemi termékek</t>
  </si>
  <si>
    <t>A/I.) Immateriális javak</t>
  </si>
  <si>
    <t>A/II/1.) Ingatlanok és kapcsolódó vagyoni értékű jogok</t>
  </si>
  <si>
    <t>A/II/2.) Gépek, berendezések, felszerelések, járművek</t>
  </si>
  <si>
    <t>A/II/4.) Beruházások, felújítások</t>
  </si>
  <si>
    <t>A/II.) Tárgyi eszközök</t>
  </si>
  <si>
    <t>A/III/1.) Tartós részesedések</t>
  </si>
  <si>
    <t>A/III/2.) Tartós hitelviszonyt megtestesítő értékpapírok</t>
  </si>
  <si>
    <t>A/III.) Befektetett pénzügyi eszközök</t>
  </si>
  <si>
    <t>A/IV.) Koncesszióba, vagyonkezelésbe adott eszközök</t>
  </si>
  <si>
    <t>A) Nemzeti vagyonba tartozó befektetett eszközök</t>
  </si>
  <si>
    <t>B/I.) Készletek</t>
  </si>
  <si>
    <t>B/II/1.) Nem tartós részesedések</t>
  </si>
  <si>
    <t>B/II/2.) Forgatási célú hitelviszonyt megtestesítő értékpapírok</t>
  </si>
  <si>
    <t>B/II.) Értékpapírok</t>
  </si>
  <si>
    <t>B) Nemzeti vagyonba tartozó forgóeszközök</t>
  </si>
  <si>
    <t>C/I.) Lekötött bankbetétek</t>
  </si>
  <si>
    <t>C/II.) Pénztárak, csekkek, betétkönyvek</t>
  </si>
  <si>
    <t>C/III.) Forintszámlák</t>
  </si>
  <si>
    <t>C/IV.) Devizaszámlák</t>
  </si>
  <si>
    <t>C) Pénzeszközök</t>
  </si>
  <si>
    <t>D/I.) Költségvetési évben esedékes követelések</t>
  </si>
  <si>
    <t>D/II.) Költségvetési évet követően esedékes követelések</t>
  </si>
  <si>
    <t>D/III.)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</si>
  <si>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</si>
  <si>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</si>
  <si>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</si>
  <si>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</si>
  <si>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</si>
  <si>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</si>
  <si>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>H/I.) Költségvetési évben esedékes kötelezettségek</t>
  </si>
  <si>
    <t>H/II.) Költségvetési évet követően esedékes kötelezettségek</t>
  </si>
  <si>
    <t>H/III.) Kötelezettség jellegű sajátos elszámolások</t>
  </si>
  <si>
    <t>H) Kötelezettségek</t>
  </si>
  <si>
    <t>I) Kincstári számlavezetéssel kapcsolatos elszámolások</t>
  </si>
  <si>
    <t>J) Passzív időbeli elhatárolások</t>
  </si>
  <si>
    <t>FORRÁSOK összesen</t>
  </si>
  <si>
    <r>
      <t>RÉSZESEDÉSEINEK 2018.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</si>
  <si>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2018. évi változás</t>
  </si>
  <si>
    <t>2017.12.31-i állomány</t>
  </si>
  <si>
    <t>2018.12.31-i állomány</t>
  </si>
  <si>
    <t>Összes részesedés</t>
  </si>
  <si>
    <t>Zalavíz ZRT. törzsrészvény</t>
  </si>
  <si>
    <t>Tényleges támogatás</t>
  </si>
  <si>
    <t>1.1. KIMUTATÁS GÁBORJÁNHÁZA ÖNKORMÁNYZAT TÁRGYI ESZKÖZEIRŐL</t>
  </si>
  <si>
    <r>
      <t>2018.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</si>
  <si>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</si>
  <si>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</si>
  <si>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</si>
  <si>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</si>
  <si>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</si>
  <si>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</si>
  <si>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</si>
  <si>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</si>
  <si>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</si>
  <si>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</si>
  <si>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</si>
  <si>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</si>
  <si>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</si>
  <si>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</si>
  <si>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</si>
  <si>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</si>
  <si>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</si>
  <si>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0-ra leirt 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</si>
  <si>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</si>
  <si>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</si>
  <si>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</si>
  <si>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</si>
  <si>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</si>
  <si>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</si>
  <si>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</si>
  <si>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</si>
  <si>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</si>
  <si>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</si>
  <si>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</si>
  <si>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</si>
  <si>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</si>
  <si>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</si>
  <si>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</si>
  <si>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</si>
  <si>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GÁBORJÁNHÁZA ÖNKORMÁNYZAT</t>
  </si>
  <si>
    <t>200.000 FT ÉRTÉKET MEGHALADÓ GÉPEIRŐL, BERENDEZÉSEIRŐL</t>
  </si>
  <si>
    <t>Értékcsökkenés</t>
  </si>
  <si>
    <t xml:space="preserve">Gép, berendezés, felszerelés </t>
  </si>
  <si>
    <t>MTD fűnyírótraktor</t>
  </si>
  <si>
    <t>Bronzharang</t>
  </si>
  <si>
    <t>Rendezvénysátor</t>
  </si>
  <si>
    <t>Gép, berendezés összesen:</t>
  </si>
  <si>
    <t xml:space="preserve">Számítógép </t>
  </si>
  <si>
    <t>Ügyviteltechnikai gép összesen:</t>
  </si>
  <si>
    <t xml:space="preserve">Gép, felszerelés </t>
  </si>
  <si>
    <t xml:space="preserve">Traktor </t>
  </si>
  <si>
    <t>2 férőhelyes hűtőkamra</t>
  </si>
  <si>
    <t xml:space="preserve">Fs400 aljnövénytisztitó </t>
  </si>
  <si>
    <t>Szárzúzó MMT</t>
  </si>
  <si>
    <t>Egyéb gép összesen:</t>
  </si>
  <si>
    <t>1.3. KIMUTATÁS GÁBORJÁNHÁZA ÖNKORMÁNYZAT</t>
  </si>
  <si>
    <t>FOLYAMATBAN LÉVŐ BERUHÁZÁSAIRÓL</t>
  </si>
  <si>
    <t>Beruházás megnevezése</t>
  </si>
  <si>
    <t>Beruházás összege</t>
  </si>
  <si>
    <t xml:space="preserve"> 075/4.hrsz. Temető terület bővítés</t>
  </si>
  <si>
    <t xml:space="preserve"> 075/5.hrsz. Temető terület bővítés</t>
  </si>
  <si>
    <t>Beruházás összesen:</t>
  </si>
  <si>
    <r>
      <t xml:space="preserve">2. GÁBORJÁNHÁZA ÖNKORMÁNYZAT TÁRGYI ESZKÖZEINEK ALAKULÁSA 2018. ÉVBEN - </t>
    </r>
    <r>
      <rPr>
        <i/>
        <sz val="12"/>
        <rFont val="Times New Roman CE"/>
        <family val="0"/>
      </rPr>
      <t>(adatok Ft-ban)</t>
    </r>
  </si>
  <si>
    <t>1.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</si>
  <si>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</si>
  <si>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</si>
  <si>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</si>
  <si>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</si>
  <si>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</si>
  <si>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</si>
  <si>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2.</t>
  </si>
  <si>
    <t>Tárgyévi nyító állomány</t>
  </si>
  <si>
    <t>3.</t>
  </si>
  <si>
    <t>Immateriális javak beszerzése, nem aktívált beruházás</t>
  </si>
  <si>
    <t>4.</t>
  </si>
  <si>
    <t>Nem aktívált felújítás</t>
  </si>
  <si>
    <t>5.</t>
  </si>
  <si>
    <t>hősi emlékmű</t>
  </si>
  <si>
    <t>6.</t>
  </si>
  <si>
    <t>rendezvénysátor</t>
  </si>
  <si>
    <t>7.</t>
  </si>
  <si>
    <t>műv.ház udvarának térkövezése</t>
  </si>
  <si>
    <t>8.</t>
  </si>
  <si>
    <t>Ivóvízvezeték felújítás</t>
  </si>
  <si>
    <t>9.</t>
  </si>
  <si>
    <t>Beruházásokból, felújításokból aktívált érték</t>
  </si>
  <si>
    <t>10.</t>
  </si>
  <si>
    <t>Térítésmentes átvétel</t>
  </si>
  <si>
    <t>11.</t>
  </si>
  <si>
    <t>Alapításkori átvétel, vagyonkez vétel miatti átv, vagyonkez jog vvét</t>
  </si>
  <si>
    <t>12.</t>
  </si>
  <si>
    <t>13.</t>
  </si>
  <si>
    <t>0-ra írt állomány növekedése leíródás miatt</t>
  </si>
  <si>
    <t>14.</t>
  </si>
  <si>
    <t>Egyéb növekedés</t>
  </si>
  <si>
    <t>15.</t>
  </si>
  <si>
    <t>Összes növekedés</t>
  </si>
  <si>
    <t>16.</t>
  </si>
  <si>
    <t>Értékesítés</t>
  </si>
  <si>
    <t>17.</t>
  </si>
  <si>
    <t>Samsung mobiltelefon</t>
  </si>
  <si>
    <t>18.</t>
  </si>
  <si>
    <t>Hiány, selejtezés, megsemmisülés</t>
  </si>
  <si>
    <t>19.</t>
  </si>
  <si>
    <t>Térítésmentes átadás</t>
  </si>
  <si>
    <t>20.</t>
  </si>
  <si>
    <t>aktiválás miatti csökkenés</t>
  </si>
  <si>
    <t>21.</t>
  </si>
  <si>
    <t>Aktív állomány csökkenése leíródás miatt</t>
  </si>
  <si>
    <t>22.</t>
  </si>
  <si>
    <t>Egyéb csökkenés</t>
  </si>
  <si>
    <t>23.</t>
  </si>
  <si>
    <t>Összes csökkenés</t>
  </si>
  <si>
    <t>24.</t>
  </si>
  <si>
    <t>Bruttó érték összesen:</t>
  </si>
  <si>
    <t>25.</t>
  </si>
  <si>
    <t>értékcsökkenés nyító állomány</t>
  </si>
  <si>
    <t>26.</t>
  </si>
  <si>
    <t>Écs növekedés</t>
  </si>
  <si>
    <t>27.</t>
  </si>
  <si>
    <t>Écs csökkenés</t>
  </si>
  <si>
    <t>28.</t>
  </si>
  <si>
    <t>Terven felüli écs növekedés</t>
  </si>
  <si>
    <t>29.</t>
  </si>
  <si>
    <t>Terven felüli écs csökkenés</t>
  </si>
  <si>
    <t>30.</t>
  </si>
  <si>
    <t>Értékcsökenés összesen:</t>
  </si>
  <si>
    <t>31.</t>
  </si>
  <si>
    <t>Eszközök nettó értéke</t>
  </si>
  <si>
    <t>Teljesen 0-ig leírt eszk bruttó érték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</si>
</sst>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14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9"/>
      <color indexed="10"/>
      <name val="Arial CE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  <font>
      <sz val="9"/>
      <color rgb="FFFF0000"/>
      <name val="Arial CE"/>
      <family val="0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8" borderId="7" applyNumberFormat="0" applyFont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9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5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right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0" fontId="4" fillId="33" borderId="10" xfId="75" applyFont="1" applyFill="1" applyBorder="1" applyAlignment="1">
      <alignment horizontal="left" vertical="center" wrapText="1"/>
      <protection/>
    </xf>
    <xf numFmtId="0" fontId="3" fillId="33" borderId="10" xfId="75" applyFont="1" applyFill="1" applyBorder="1" applyAlignment="1">
      <alignment horizontal="left" vertical="center" wrapText="1"/>
      <protection/>
    </xf>
    <xf numFmtId="0" fontId="5" fillId="33" borderId="10" xfId="7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5" applyNumberFormat="1" applyFont="1" applyFill="1" applyBorder="1" applyAlignment="1">
      <alignment horizontal="right" vertical="center" wrapText="1"/>
      <protection/>
    </xf>
    <xf numFmtId="3" fontId="3" fillId="33" borderId="10" xfId="75" applyNumberFormat="1" applyFont="1" applyFill="1" applyBorder="1" applyAlignment="1">
      <alignment horizontal="right" vertical="center" wrapText="1"/>
      <protection/>
    </xf>
    <xf numFmtId="3" fontId="4" fillId="0" borderId="10" xfId="7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5" applyFont="1" applyFill="1" applyBorder="1" applyAlignment="1">
      <alignment horizontal="center"/>
      <protection/>
    </xf>
    <xf numFmtId="3" fontId="3" fillId="0" borderId="10" xfId="75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0" fillId="0" borderId="0" xfId="66" applyFont="1" applyAlignment="1">
      <alignment wrapText="1"/>
      <protection/>
    </xf>
    <xf numFmtId="0" fontId="91" fillId="0" borderId="0" xfId="66" applyFont="1">
      <alignment/>
      <protection/>
    </xf>
    <xf numFmtId="0" fontId="92" fillId="0" borderId="0" xfId="66" applyFont="1">
      <alignment/>
      <protection/>
    </xf>
    <xf numFmtId="3" fontId="93" fillId="0" borderId="0" xfId="66" applyNumberFormat="1" applyFont="1" applyAlignment="1">
      <alignment vertical="center"/>
      <protection/>
    </xf>
    <xf numFmtId="3" fontId="94" fillId="0" borderId="11" xfId="66" applyNumberFormat="1" applyFont="1" applyBorder="1" applyAlignment="1">
      <alignment horizontal="left" vertical="center" wrapText="1"/>
      <protection/>
    </xf>
    <xf numFmtId="3" fontId="95" fillId="0" borderId="10" xfId="66" applyNumberFormat="1" applyFont="1" applyBorder="1" applyAlignment="1">
      <alignment horizontal="center" vertical="center" wrapText="1"/>
      <protection/>
    </xf>
    <xf numFmtId="3" fontId="90" fillId="0" borderId="0" xfId="66" applyNumberFormat="1" applyFont="1" applyAlignment="1">
      <alignment wrapText="1"/>
      <protection/>
    </xf>
    <xf numFmtId="3" fontId="90" fillId="0" borderId="0" xfId="66" applyNumberFormat="1" applyFont="1">
      <alignment/>
      <protection/>
    </xf>
    <xf numFmtId="3" fontId="90" fillId="0" borderId="10" xfId="66" applyNumberFormat="1" applyFont="1" applyBorder="1" applyAlignment="1">
      <alignment wrapText="1"/>
      <protection/>
    </xf>
    <xf numFmtId="3" fontId="91" fillId="0" borderId="10" xfId="66" applyNumberFormat="1" applyFont="1" applyBorder="1">
      <alignment/>
      <protection/>
    </xf>
    <xf numFmtId="3" fontId="91" fillId="0" borderId="0" xfId="66" applyNumberFormat="1" applyFont="1">
      <alignment/>
      <protection/>
    </xf>
    <xf numFmtId="3" fontId="90" fillId="0" borderId="10" xfId="66" applyNumberFormat="1" applyFont="1" applyBorder="1" applyAlignment="1">
      <alignment vertical="center" wrapText="1"/>
      <protection/>
    </xf>
    <xf numFmtId="3" fontId="95" fillId="0" borderId="10" xfId="66" applyNumberFormat="1" applyFont="1" applyBorder="1" applyAlignment="1">
      <alignment wrapText="1"/>
      <protection/>
    </xf>
    <xf numFmtId="3" fontId="92" fillId="0" borderId="10" xfId="66" applyNumberFormat="1" applyFont="1" applyBorder="1">
      <alignment/>
      <protection/>
    </xf>
    <xf numFmtId="3" fontId="92" fillId="0" borderId="0" xfId="66" applyNumberFormat="1" applyFont="1">
      <alignment/>
      <protection/>
    </xf>
    <xf numFmtId="3" fontId="95" fillId="0" borderId="10" xfId="66" applyNumberFormat="1" applyFont="1" applyBorder="1" applyAlignment="1">
      <alignment vertical="center" wrapText="1"/>
      <protection/>
    </xf>
    <xf numFmtId="3" fontId="95" fillId="0" borderId="10" xfId="66" applyNumberFormat="1" applyFont="1" applyBorder="1" applyAlignment="1">
      <alignment vertical="top" wrapText="1"/>
      <protection/>
    </xf>
    <xf numFmtId="3" fontId="15" fillId="0" borderId="0" xfId="66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5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5" applyFont="1" applyFill="1" applyBorder="1" applyAlignment="1">
      <alignment horizontal="center" vertical="center"/>
      <protection/>
    </xf>
    <xf numFmtId="0" fontId="91" fillId="0" borderId="10" xfId="66" applyFont="1" applyBorder="1" applyAlignment="1">
      <alignment wrapText="1"/>
      <protection/>
    </xf>
    <xf numFmtId="3" fontId="4" fillId="0" borderId="13" xfId="75" applyNumberFormat="1" applyFont="1" applyFill="1" applyBorder="1" applyAlignment="1">
      <alignment horizontal="right" wrapText="1"/>
      <protection/>
    </xf>
    <xf numFmtId="0" fontId="92" fillId="0" borderId="10" xfId="66" applyFont="1" applyBorder="1" applyAlignment="1">
      <alignment wrapText="1"/>
      <protection/>
    </xf>
    <xf numFmtId="0" fontId="92" fillId="0" borderId="10" xfId="66" applyFont="1" applyBorder="1" applyAlignment="1">
      <alignment vertical="top" wrapText="1"/>
      <protection/>
    </xf>
    <xf numFmtId="0" fontId="11" fillId="0" borderId="0" xfId="71" applyFill="1">
      <alignment/>
      <protection/>
    </xf>
    <xf numFmtId="0" fontId="3" fillId="0" borderId="0" xfId="74" applyFont="1" applyFill="1" applyAlignment="1">
      <alignment horizontal="center"/>
      <protection/>
    </xf>
    <xf numFmtId="0" fontId="4" fillId="0" borderId="0" xfId="74" applyFont="1" applyFill="1">
      <alignment/>
      <protection/>
    </xf>
    <xf numFmtId="0" fontId="4" fillId="0" borderId="11" xfId="74" applyFont="1" applyFill="1" applyBorder="1" applyAlignment="1">
      <alignment horizontal="center"/>
      <protection/>
    </xf>
    <xf numFmtId="0" fontId="11" fillId="0" borderId="0" xfId="71">
      <alignment/>
      <protection/>
    </xf>
    <xf numFmtId="0" fontId="4" fillId="0" borderId="0" xfId="74" applyFont="1">
      <alignment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7" fillId="0" borderId="0" xfId="74" applyFont="1">
      <alignment/>
      <protection/>
    </xf>
    <xf numFmtId="0" fontId="4" fillId="0" borderId="10" xfId="74" applyFont="1" applyFill="1" applyBorder="1" applyAlignment="1">
      <alignment/>
      <protection/>
    </xf>
    <xf numFmtId="3" fontId="4" fillId="0" borderId="10" xfId="74" applyNumberFormat="1" applyFont="1" applyBorder="1" applyAlignment="1">
      <alignment/>
      <protection/>
    </xf>
    <xf numFmtId="3" fontId="9" fillId="0" borderId="10" xfId="74" applyNumberFormat="1" applyFont="1" applyBorder="1" applyAlignment="1">
      <alignment/>
      <protection/>
    </xf>
    <xf numFmtId="3" fontId="7" fillId="0" borderId="10" xfId="74" applyNumberFormat="1" applyFont="1" applyBorder="1" applyAlignment="1">
      <alignment/>
      <protection/>
    </xf>
    <xf numFmtId="3" fontId="5" fillId="33" borderId="10" xfId="75" applyNumberFormat="1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wrapText="1"/>
      <protection/>
    </xf>
    <xf numFmtId="3" fontId="91" fillId="0" borderId="0" xfId="66" applyNumberFormat="1" applyFont="1" applyAlignment="1">
      <alignment horizontal="center"/>
      <protection/>
    </xf>
    <xf numFmtId="0" fontId="5" fillId="0" borderId="10" xfId="75" applyFont="1" applyFill="1" applyBorder="1" applyAlignment="1">
      <alignment/>
      <protection/>
    </xf>
    <xf numFmtId="0" fontId="14" fillId="0" borderId="10" xfId="75" applyFont="1" applyFill="1" applyBorder="1" applyAlignment="1">
      <alignment/>
      <protection/>
    </xf>
    <xf numFmtId="0" fontId="14" fillId="0" borderId="10" xfId="75" applyFont="1" applyFill="1" applyBorder="1" applyAlignment="1">
      <alignment wrapText="1"/>
      <protection/>
    </xf>
    <xf numFmtId="0" fontId="19" fillId="0" borderId="10" xfId="75" applyFont="1" applyFill="1" applyBorder="1" applyAlignment="1">
      <alignment wrapText="1"/>
      <protection/>
    </xf>
    <xf numFmtId="0" fontId="21" fillId="0" borderId="10" xfId="75" applyFont="1" applyFill="1" applyBorder="1" applyAlignment="1">
      <alignment wrapText="1"/>
      <protection/>
    </xf>
    <xf numFmtId="0" fontId="63" fillId="0" borderId="0" xfId="0" applyFont="1" applyAlignment="1">
      <alignment/>
    </xf>
    <xf numFmtId="0" fontId="3" fillId="0" borderId="10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left" wrapText="1"/>
      <protection/>
    </xf>
    <xf numFmtId="0" fontId="4" fillId="0" borderId="10" xfId="74" applyFont="1" applyFill="1" applyBorder="1" applyAlignment="1">
      <alignment horizontal="left"/>
      <protection/>
    </xf>
    <xf numFmtId="0" fontId="4" fillId="0" borderId="10" xfId="74" applyFont="1" applyBorder="1" applyAlignment="1">
      <alignment vertical="top" wrapText="1"/>
      <protection/>
    </xf>
    <xf numFmtId="0" fontId="9" fillId="0" borderId="10" xfId="74" applyFont="1" applyBorder="1" applyAlignment="1" quotePrefix="1">
      <alignment vertical="top" wrapText="1"/>
      <protection/>
    </xf>
    <xf numFmtId="0" fontId="7" fillId="0" borderId="10" xfId="74" applyFont="1" applyBorder="1" applyAlignment="1" quotePrefix="1">
      <alignment vertical="top" wrapText="1"/>
      <protection/>
    </xf>
    <xf numFmtId="0" fontId="3" fillId="0" borderId="10" xfId="74" applyFont="1" applyBorder="1" applyAlignment="1">
      <alignment vertical="top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/>
      <protection/>
    </xf>
    <xf numFmtId="0" fontId="4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5" fillId="0" borderId="10" xfId="75" applyFont="1" applyFill="1" applyBorder="1" applyAlignment="1">
      <alignment vertical="center" wrapText="1"/>
      <protection/>
    </xf>
    <xf numFmtId="0" fontId="9" fillId="0" borderId="10" xfId="75" applyFont="1" applyFill="1" applyBorder="1" applyAlignment="1">
      <alignment horizontal="left" vertical="center" wrapText="1"/>
      <protection/>
    </xf>
    <xf numFmtId="0" fontId="4" fillId="0" borderId="10" xfId="75" applyFont="1" applyFill="1" applyBorder="1" applyAlignment="1">
      <alignment vertical="center"/>
      <protection/>
    </xf>
    <xf numFmtId="3" fontId="14" fillId="33" borderId="10" xfId="75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vertical="center"/>
    </xf>
    <xf numFmtId="3" fontId="95" fillId="0" borderId="0" xfId="66" applyNumberFormat="1" applyFont="1" applyBorder="1" applyAlignment="1">
      <alignment vertical="center" wrapText="1"/>
      <protection/>
    </xf>
    <xf numFmtId="3" fontId="92" fillId="0" borderId="0" xfId="66" applyNumberFormat="1" applyFont="1" applyBorder="1">
      <alignment/>
      <protection/>
    </xf>
    <xf numFmtId="3" fontId="18" fillId="0" borderId="0" xfId="66" applyNumberFormat="1" applyFont="1" applyAlignment="1">
      <alignment wrapText="1"/>
      <protection/>
    </xf>
    <xf numFmtId="0" fontId="4" fillId="33" borderId="10" xfId="75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wrapText="1"/>
      <protection/>
    </xf>
    <xf numFmtId="0" fontId="20" fillId="0" borderId="10" xfId="75" applyFont="1" applyFill="1" applyBorder="1" applyAlignment="1">
      <alignment horizontal="center" wrapText="1"/>
      <protection/>
    </xf>
    <xf numFmtId="0" fontId="14" fillId="33" borderId="10" xfId="75" applyFont="1" applyFill="1" applyBorder="1" applyAlignment="1">
      <alignment horizontal="left" vertical="center" wrapText="1"/>
      <protection/>
    </xf>
    <xf numFmtId="0" fontId="20" fillId="0" borderId="10" xfId="75" applyFont="1" applyFill="1" applyBorder="1" applyAlignment="1">
      <alignment horizontal="center"/>
      <protection/>
    </xf>
    <xf numFmtId="0" fontId="4" fillId="0" borderId="10" xfId="75" applyFont="1" applyFill="1" applyBorder="1" applyAlignment="1" quotePrefix="1">
      <alignment horizontal="center"/>
      <protection/>
    </xf>
    <xf numFmtId="3" fontId="3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 horizontal="left" wrapText="1"/>
      <protection/>
    </xf>
    <xf numFmtId="0" fontId="96" fillId="0" borderId="10" xfId="75" applyFont="1" applyFill="1" applyBorder="1" applyAlignment="1" quotePrefix="1">
      <alignment wrapText="1"/>
      <protection/>
    </xf>
    <xf numFmtId="0" fontId="96" fillId="0" borderId="10" xfId="75" applyFont="1" applyFill="1" applyBorder="1" applyAlignment="1">
      <alignment wrapText="1"/>
      <protection/>
    </xf>
    <xf numFmtId="0" fontId="96" fillId="0" borderId="10" xfId="75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7" fillId="0" borderId="10" xfId="75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5" applyNumberFormat="1" applyFont="1" applyFill="1" applyBorder="1" applyAlignment="1">
      <alignment horizontal="right" vertical="center" wrapText="1"/>
      <protection/>
    </xf>
    <xf numFmtId="3" fontId="95" fillId="0" borderId="14" xfId="66" applyNumberFormat="1" applyFont="1" applyBorder="1" applyAlignment="1">
      <alignment horizontal="center" vertical="center" wrapText="1"/>
      <protection/>
    </xf>
    <xf numFmtId="0" fontId="97" fillId="0" borderId="0" xfId="0" applyFont="1" applyAlignment="1">
      <alignment/>
    </xf>
    <xf numFmtId="3" fontId="94" fillId="0" borderId="0" xfId="66" applyNumberFormat="1" applyFont="1" applyBorder="1" applyAlignment="1">
      <alignment vertical="center" wrapText="1"/>
      <protection/>
    </xf>
    <xf numFmtId="0" fontId="4" fillId="33" borderId="10" xfId="75" applyFont="1" applyFill="1" applyBorder="1" applyAlignment="1" quotePrefix="1">
      <alignment horizontal="left" vertical="center" wrapText="1"/>
      <protection/>
    </xf>
    <xf numFmtId="0" fontId="14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 quotePrefix="1">
      <alignment horizontal="left" wrapText="1" indent="2"/>
      <protection/>
    </xf>
    <xf numFmtId="0" fontId="4" fillId="0" borderId="10" xfId="75" applyFont="1" applyFill="1" applyBorder="1" applyAlignment="1" quotePrefix="1">
      <alignment horizontal="left" wrapText="1" indent="3"/>
      <protection/>
    </xf>
    <xf numFmtId="3" fontId="94" fillId="0" borderId="0" xfId="66" applyNumberFormat="1" applyFont="1" applyBorder="1" applyAlignment="1">
      <alignment horizontal="left" vertical="center" wrapText="1"/>
      <protection/>
    </xf>
    <xf numFmtId="3" fontId="98" fillId="0" borderId="11" xfId="66" applyNumberFormat="1" applyFont="1" applyBorder="1" applyAlignment="1">
      <alignment horizontal="right" vertical="center"/>
      <protection/>
    </xf>
    <xf numFmtId="0" fontId="4" fillId="0" borderId="10" xfId="75" applyFont="1" applyFill="1" applyBorder="1" applyAlignment="1">
      <alignment/>
      <protection/>
    </xf>
    <xf numFmtId="0" fontId="4" fillId="0" borderId="10" xfId="0" applyFont="1" applyBorder="1" applyAlignment="1">
      <alignment/>
    </xf>
    <xf numFmtId="0" fontId="91" fillId="0" borderId="0" xfId="66" applyFont="1" applyAlignment="1">
      <alignment horizontal="right"/>
      <protection/>
    </xf>
    <xf numFmtId="0" fontId="4" fillId="0" borderId="10" xfId="0" applyFont="1" applyFill="1" applyBorder="1" applyAlignment="1">
      <alignment/>
    </xf>
    <xf numFmtId="3" fontId="5" fillId="0" borderId="10" xfId="75" applyNumberFormat="1" applyFont="1" applyFill="1" applyBorder="1" applyAlignment="1">
      <alignment wrapText="1"/>
      <protection/>
    </xf>
    <xf numFmtId="0" fontId="4" fillId="0" borderId="10" xfId="0" applyFont="1" applyBorder="1" applyAlignment="1" quotePrefix="1">
      <alignment/>
    </xf>
    <xf numFmtId="0" fontId="3" fillId="0" borderId="12" xfId="0" applyFont="1" applyFill="1" applyBorder="1" applyAlignment="1">
      <alignment horizontal="center"/>
    </xf>
    <xf numFmtId="0" fontId="4" fillId="33" borderId="10" xfId="75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33" borderId="10" xfId="75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/>
    </xf>
    <xf numFmtId="3" fontId="4" fillId="33" borderId="10" xfId="75" applyNumberFormat="1" applyFont="1" applyFill="1" applyBorder="1" applyAlignment="1">
      <alignment vertical="center" wrapText="1"/>
      <protection/>
    </xf>
    <xf numFmtId="0" fontId="84" fillId="0" borderId="0" xfId="0" applyFont="1" applyAlignment="1">
      <alignment/>
    </xf>
    <xf numFmtId="0" fontId="99" fillId="0" borderId="0" xfId="0" applyFont="1" applyAlignment="1">
      <alignment horizontal="center"/>
    </xf>
    <xf numFmtId="3" fontId="93" fillId="0" borderId="0" xfId="0" applyNumberFormat="1" applyFont="1" applyAlignment="1">
      <alignment horizontal="center"/>
    </xf>
    <xf numFmtId="0" fontId="3" fillId="0" borderId="10" xfId="75" applyFont="1" applyFill="1" applyBorder="1" applyAlignment="1">
      <alignment horizontal="center" vertical="center"/>
      <protection/>
    </xf>
    <xf numFmtId="0" fontId="99" fillId="0" borderId="10" xfId="0" applyFont="1" applyBorder="1" applyAlignment="1">
      <alignment/>
    </xf>
    <xf numFmtId="3" fontId="93" fillId="0" borderId="10" xfId="0" applyNumberFormat="1" applyFont="1" applyBorder="1" applyAlignment="1">
      <alignment horizontal="center"/>
    </xf>
    <xf numFmtId="0" fontId="89" fillId="0" borderId="10" xfId="0" applyFont="1" applyBorder="1" applyAlignment="1">
      <alignment horizontal="left"/>
    </xf>
    <xf numFmtId="3" fontId="89" fillId="0" borderId="10" xfId="0" applyNumberFormat="1" applyFont="1" applyBorder="1" applyAlignment="1">
      <alignment/>
    </xf>
    <xf numFmtId="3" fontId="93" fillId="0" borderId="10" xfId="0" applyNumberFormat="1" applyFont="1" applyBorder="1" applyAlignment="1">
      <alignment/>
    </xf>
    <xf numFmtId="0" fontId="99" fillId="0" borderId="0" xfId="0" applyFont="1" applyAlignment="1">
      <alignment/>
    </xf>
    <xf numFmtId="0" fontId="84" fillId="0" borderId="0" xfId="0" applyFont="1" applyAlignment="1">
      <alignment horizontal="right"/>
    </xf>
    <xf numFmtId="3" fontId="89" fillId="0" borderId="0" xfId="0" applyNumberFormat="1" applyFont="1" applyAlignment="1">
      <alignment/>
    </xf>
    <xf numFmtId="3" fontId="3" fillId="33" borderId="10" xfId="75" applyNumberFormat="1" applyFont="1" applyFill="1" applyBorder="1" applyAlignment="1">
      <alignment horizontal="left" vertical="center" wrapText="1"/>
      <protection/>
    </xf>
    <xf numFmtId="3" fontId="3" fillId="33" borderId="10" xfId="75" applyNumberFormat="1" applyFont="1" applyFill="1" applyBorder="1" applyAlignment="1">
      <alignment vertical="center" wrapText="1"/>
      <protection/>
    </xf>
    <xf numFmtId="3" fontId="4" fillId="0" borderId="10" xfId="75" applyNumberFormat="1" applyFont="1" applyFill="1" applyBorder="1" applyAlignment="1">
      <alignment vertical="center" wrapText="1"/>
      <protection/>
    </xf>
    <xf numFmtId="3" fontId="6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5" applyNumberFormat="1" applyFont="1" applyFill="1" applyBorder="1" applyAlignment="1">
      <alignment horizontal="center" vertical="center"/>
      <protection/>
    </xf>
    <xf numFmtId="0" fontId="5" fillId="0" borderId="10" xfId="75" applyFont="1" applyFill="1" applyBorder="1" applyAlignment="1">
      <alignment horizontal="center" vertical="center"/>
      <protection/>
    </xf>
    <xf numFmtId="0" fontId="4" fillId="33" borderId="10" xfId="75" applyFont="1" applyFill="1" applyBorder="1" applyAlignment="1">
      <alignment vertical="center" wrapText="1"/>
      <protection/>
    </xf>
    <xf numFmtId="0" fontId="3" fillId="33" borderId="10" xfId="75" applyFont="1" applyFill="1" applyBorder="1" applyAlignment="1">
      <alignment vertical="center"/>
      <protection/>
    </xf>
    <xf numFmtId="0" fontId="4" fillId="33" borderId="10" xfId="75" applyFont="1" applyFill="1" applyBorder="1" applyAlignment="1">
      <alignment vertical="center"/>
      <protection/>
    </xf>
    <xf numFmtId="0" fontId="25" fillId="0" borderId="0" xfId="62" applyFont="1" applyFill="1">
      <alignment/>
      <protection/>
    </xf>
    <xf numFmtId="0" fontId="28" fillId="0" borderId="10" xfId="77" applyFont="1" applyBorder="1">
      <alignment/>
      <protection/>
    </xf>
    <xf numFmtId="0" fontId="29" fillId="0" borderId="10" xfId="62" applyFont="1" applyFill="1" applyBorder="1" applyAlignment="1">
      <alignment horizontal="center"/>
      <protection/>
    </xf>
    <xf numFmtId="0" fontId="28" fillId="0" borderId="0" xfId="77" applyFont="1">
      <alignment/>
      <protection/>
    </xf>
    <xf numFmtId="4" fontId="28" fillId="0" borderId="0" xfId="70" applyNumberFormat="1" applyFont="1" applyFill="1" applyBorder="1" applyAlignment="1" applyProtection="1">
      <alignment/>
      <protection locked="0"/>
    </xf>
    <xf numFmtId="4" fontId="30" fillId="0" borderId="10" xfId="70" applyNumberFormat="1" applyFont="1" applyFill="1" applyBorder="1" applyAlignment="1" applyProtection="1">
      <alignment/>
      <protection locked="0"/>
    </xf>
    <xf numFmtId="4" fontId="28" fillId="0" borderId="10" xfId="70" applyNumberFormat="1" applyFont="1" applyFill="1" applyBorder="1" applyAlignment="1" applyProtection="1">
      <alignment/>
      <protection locked="0"/>
    </xf>
    <xf numFmtId="4" fontId="31" fillId="0" borderId="10" xfId="70" applyNumberFormat="1" applyFont="1" applyFill="1" applyBorder="1" applyAlignment="1" applyProtection="1">
      <alignment/>
      <protection locked="0"/>
    </xf>
    <xf numFmtId="4" fontId="100" fillId="0" borderId="10" xfId="70" applyNumberFormat="1" applyFont="1" applyFill="1" applyBorder="1" applyAlignment="1" applyProtection="1">
      <alignment/>
      <protection locked="0"/>
    </xf>
    <xf numFmtId="4" fontId="32" fillId="0" borderId="10" xfId="70" applyNumberFormat="1" applyFont="1" applyFill="1" applyBorder="1" applyAlignment="1" applyProtection="1">
      <alignment/>
      <protection locked="0"/>
    </xf>
    <xf numFmtId="4" fontId="101" fillId="0" borderId="10" xfId="70" applyNumberFormat="1" applyFont="1" applyFill="1" applyBorder="1" applyAlignment="1" applyProtection="1">
      <alignment/>
      <protection locked="0"/>
    </xf>
    <xf numFmtId="4" fontId="30" fillId="0" borderId="10" xfId="72" applyNumberFormat="1" applyFont="1" applyFill="1" applyBorder="1" applyAlignment="1" applyProtection="1">
      <alignment/>
      <protection locked="0"/>
    </xf>
    <xf numFmtId="4" fontId="30" fillId="34" borderId="10" xfId="70" applyNumberFormat="1" applyFont="1" applyFill="1" applyBorder="1" applyAlignment="1" applyProtection="1">
      <alignment/>
      <protection locked="0"/>
    </xf>
    <xf numFmtId="4" fontId="32" fillId="34" borderId="10" xfId="70" applyNumberFormat="1" applyFont="1" applyFill="1" applyBorder="1" applyAlignment="1" applyProtection="1">
      <alignment/>
      <protection locked="0"/>
    </xf>
    <xf numFmtId="4" fontId="102" fillId="0" borderId="10" xfId="70" applyNumberFormat="1" applyFont="1" applyFill="1" applyBorder="1" applyAlignment="1" applyProtection="1">
      <alignment/>
      <protection locked="0"/>
    </xf>
    <xf numFmtId="4" fontId="33" fillId="34" borderId="10" xfId="70" applyNumberFormat="1" applyFont="1" applyFill="1" applyBorder="1" applyAlignment="1" applyProtection="1">
      <alignment/>
      <protection locked="0"/>
    </xf>
    <xf numFmtId="4" fontId="103" fillId="0" borderId="0" xfId="70" applyNumberFormat="1" applyFont="1" applyFill="1" applyBorder="1" applyAlignment="1" applyProtection="1">
      <alignment/>
      <protection locked="0"/>
    </xf>
    <xf numFmtId="4" fontId="34" fillId="0" borderId="10" xfId="70" applyNumberFormat="1" applyFont="1" applyFill="1" applyBorder="1" applyAlignment="1" applyProtection="1">
      <alignment/>
      <protection locked="0"/>
    </xf>
    <xf numFmtId="4" fontId="10" fillId="0" borderId="10" xfId="70" applyNumberFormat="1" applyFont="1" applyFill="1" applyBorder="1" applyAlignment="1" applyProtection="1">
      <alignment/>
      <protection locked="0"/>
    </xf>
    <xf numFmtId="4" fontId="10" fillId="0" borderId="0" xfId="70" applyNumberFormat="1" applyFont="1" applyFill="1" applyBorder="1" applyAlignment="1" applyProtection="1">
      <alignment/>
      <protection locked="0"/>
    </xf>
    <xf numFmtId="4" fontId="30" fillId="35" borderId="10" xfId="70" applyNumberFormat="1" applyFont="1" applyFill="1" applyBorder="1" applyAlignment="1" applyProtection="1">
      <alignment wrapText="1"/>
      <protection locked="0"/>
    </xf>
    <xf numFmtId="4" fontId="30" fillId="35" borderId="10" xfId="70" applyNumberFormat="1" applyFont="1" applyFill="1" applyBorder="1" applyAlignment="1" applyProtection="1">
      <alignment/>
      <protection locked="0"/>
    </xf>
    <xf numFmtId="4" fontId="32" fillId="35" borderId="10" xfId="70" applyNumberFormat="1" applyFont="1" applyFill="1" applyBorder="1" applyAlignment="1" applyProtection="1">
      <alignment/>
      <protection locked="0"/>
    </xf>
    <xf numFmtId="4" fontId="30" fillId="0" borderId="0" xfId="70" applyNumberFormat="1" applyFont="1" applyFill="1" applyBorder="1" applyAlignment="1" applyProtection="1">
      <alignment/>
      <protection locked="0"/>
    </xf>
    <xf numFmtId="0" fontId="11" fillId="0" borderId="0" xfId="77" applyFont="1">
      <alignment/>
      <protection/>
    </xf>
    <xf numFmtId="0" fontId="24" fillId="0" borderId="0" xfId="60" applyFont="1" applyBorder="1" applyAlignment="1">
      <alignment/>
      <protection/>
    </xf>
    <xf numFmtId="0" fontId="25" fillId="0" borderId="0" xfId="60" applyFont="1" applyFill="1">
      <alignment/>
      <protection/>
    </xf>
    <xf numFmtId="0" fontId="11" fillId="0" borderId="10" xfId="77" applyFont="1" applyBorder="1">
      <alignment/>
      <protection/>
    </xf>
    <xf numFmtId="0" fontId="24" fillId="0" borderId="10" xfId="60" applyFont="1" applyFill="1" applyBorder="1" applyAlignment="1">
      <alignment horizontal="center"/>
      <protection/>
    </xf>
    <xf numFmtId="0" fontId="35" fillId="0" borderId="10" xfId="60" applyFont="1" applyFill="1" applyBorder="1" applyAlignment="1">
      <alignment horizontal="center"/>
      <protection/>
    </xf>
    <xf numFmtId="4" fontId="36" fillId="0" borderId="10" xfId="76" applyNumberFormat="1" applyFont="1" applyFill="1" applyBorder="1" applyAlignment="1" applyProtection="1">
      <alignment/>
      <protection locked="0"/>
    </xf>
    <xf numFmtId="4" fontId="36" fillId="0" borderId="10" xfId="76" applyNumberFormat="1" applyFont="1" applyFill="1" applyBorder="1" applyAlignment="1" applyProtection="1">
      <alignment horizontal="center"/>
      <protection locked="0"/>
    </xf>
    <xf numFmtId="0" fontId="10" fillId="0" borderId="0" xfId="76">
      <alignment/>
      <protection/>
    </xf>
    <xf numFmtId="4" fontId="24" fillId="0" borderId="10" xfId="69" applyNumberFormat="1" applyFont="1" applyFill="1" applyBorder="1" applyAlignment="1" applyProtection="1">
      <alignment/>
      <protection locked="0"/>
    </xf>
    <xf numFmtId="4" fontId="24" fillId="0" borderId="10" xfId="69" applyNumberFormat="1" applyFont="1" applyFill="1" applyBorder="1" applyAlignment="1" applyProtection="1">
      <alignment horizontal="right"/>
      <protection locked="0"/>
    </xf>
    <xf numFmtId="4" fontId="24" fillId="0" borderId="10" xfId="69" applyNumberFormat="1" applyFont="1" applyFill="1" applyBorder="1" applyAlignment="1" applyProtection="1">
      <alignment horizontal="right"/>
      <protection locked="0"/>
    </xf>
    <xf numFmtId="4" fontId="25" fillId="0" borderId="10" xfId="69" applyNumberFormat="1" applyFont="1" applyFill="1" applyBorder="1" applyAlignment="1" applyProtection="1">
      <alignment horizontal="right"/>
      <protection locked="0"/>
    </xf>
    <xf numFmtId="4" fontId="25" fillId="0" borderId="10" xfId="69" applyNumberFormat="1" applyFont="1" applyFill="1" applyBorder="1" applyAlignment="1" applyProtection="1">
      <alignment/>
      <protection locked="0"/>
    </xf>
    <xf numFmtId="0" fontId="10" fillId="0" borderId="0" xfId="76" applyFont="1">
      <alignment/>
      <protection/>
    </xf>
    <xf numFmtId="0" fontId="10" fillId="0" borderId="0" xfId="69">
      <alignment/>
      <protection/>
    </xf>
    <xf numFmtId="4" fontId="24" fillId="34" borderId="10" xfId="69" applyNumberFormat="1" applyFont="1" applyFill="1" applyBorder="1" applyAlignment="1" applyProtection="1">
      <alignment/>
      <protection locked="0"/>
    </xf>
    <xf numFmtId="4" fontId="24" fillId="34" borderId="10" xfId="69" applyNumberFormat="1" applyFont="1" applyFill="1" applyBorder="1" applyAlignment="1" applyProtection="1">
      <alignment horizontal="right"/>
      <protection locked="0"/>
    </xf>
    <xf numFmtId="0" fontId="37" fillId="36" borderId="10" xfId="69" applyFont="1" applyFill="1" applyBorder="1">
      <alignment/>
      <protection/>
    </xf>
    <xf numFmtId="4" fontId="37" fillId="36" borderId="10" xfId="69" applyNumberFormat="1" applyFont="1" applyFill="1" applyBorder="1">
      <alignment/>
      <protection/>
    </xf>
    <xf numFmtId="0" fontId="11" fillId="0" borderId="0" xfId="77">
      <alignment/>
      <protection/>
    </xf>
    <xf numFmtId="0" fontId="7" fillId="0" borderId="0" xfId="70" applyFont="1" applyProtection="1">
      <alignment/>
      <protection locked="0"/>
    </xf>
    <xf numFmtId="0" fontId="11" fillId="0" borderId="10" xfId="77" applyBorder="1">
      <alignment/>
      <protection/>
    </xf>
    <xf numFmtId="0" fontId="24" fillId="0" borderId="10" xfId="59" applyFont="1" applyBorder="1" applyAlignment="1">
      <alignment horizontal="center"/>
      <protection/>
    </xf>
    <xf numFmtId="0" fontId="38" fillId="0" borderId="10" xfId="59" applyFont="1" applyBorder="1" applyAlignment="1">
      <alignment horizontal="center"/>
      <protection/>
    </xf>
    <xf numFmtId="4" fontId="3" fillId="0" borderId="10" xfId="70" applyNumberFormat="1" applyFont="1" applyBorder="1" applyProtection="1">
      <alignment/>
      <protection locked="0"/>
    </xf>
    <xf numFmtId="4" fontId="3" fillId="0" borderId="10" xfId="70" applyNumberFormat="1" applyFont="1" applyBorder="1" applyAlignment="1" applyProtection="1">
      <alignment horizontal="center"/>
      <protection locked="0"/>
    </xf>
    <xf numFmtId="4" fontId="4" fillId="0" borderId="10" xfId="70" applyNumberFormat="1" applyFont="1" applyBorder="1" applyProtection="1">
      <alignment/>
      <protection locked="0"/>
    </xf>
    <xf numFmtId="4" fontId="25" fillId="0" borderId="10" xfId="73" applyNumberFormat="1" applyFont="1" applyBorder="1" applyProtection="1">
      <alignment/>
      <protection locked="0"/>
    </xf>
    <xf numFmtId="4" fontId="24" fillId="37" borderId="10" xfId="73" applyNumberFormat="1" applyFont="1" applyFill="1" applyBorder="1" applyProtection="1">
      <alignment/>
      <protection locked="0"/>
    </xf>
    <xf numFmtId="0" fontId="25" fillId="0" borderId="0" xfId="65" applyFont="1" applyFill="1">
      <alignment/>
      <protection/>
    </xf>
    <xf numFmtId="0" fontId="39" fillId="0" borderId="0" xfId="70" applyNumberFormat="1" applyFont="1" applyFill="1" applyBorder="1" applyAlignment="1" applyProtection="1">
      <alignment/>
      <protection locked="0"/>
    </xf>
    <xf numFmtId="0" fontId="7" fillId="0" borderId="0" xfId="70" applyNumberFormat="1" applyFont="1" applyFill="1" applyBorder="1" applyAlignment="1" applyProtection="1">
      <alignment/>
      <protection locked="0"/>
    </xf>
    <xf numFmtId="0" fontId="25" fillId="0" borderId="10" xfId="65" applyFont="1" applyBorder="1">
      <alignment/>
      <protection/>
    </xf>
    <xf numFmtId="0" fontId="24" fillId="0" borderId="10" xfId="65" applyFont="1" applyFill="1" applyBorder="1" applyAlignment="1">
      <alignment horizontal="center"/>
      <protection/>
    </xf>
    <xf numFmtId="0" fontId="25" fillId="0" borderId="0" xfId="65" applyFont="1">
      <alignment/>
      <protection/>
    </xf>
    <xf numFmtId="0" fontId="35" fillId="0" borderId="10" xfId="65" applyFont="1" applyFill="1" applyBorder="1" applyAlignment="1">
      <alignment horizontal="center"/>
      <protection/>
    </xf>
    <xf numFmtId="4" fontId="40" fillId="0" borderId="10" xfId="70" applyNumberFormat="1" applyFont="1" applyFill="1" applyBorder="1" applyAlignment="1" applyProtection="1">
      <alignment horizontal="center" vertical="center"/>
      <protection locked="0"/>
    </xf>
    <xf numFmtId="4" fontId="40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70">
      <alignment/>
      <protection/>
    </xf>
    <xf numFmtId="4" fontId="34" fillId="38" borderId="10" xfId="78" applyNumberFormat="1" applyFont="1" applyFill="1" applyBorder="1">
      <alignment/>
      <protection/>
    </xf>
    <xf numFmtId="4" fontId="34" fillId="38" borderId="10" xfId="78" applyNumberFormat="1" applyFont="1" applyFill="1" applyBorder="1">
      <alignment/>
      <protection/>
    </xf>
    <xf numFmtId="4" fontId="34" fillId="0" borderId="0" xfId="78" applyNumberFormat="1" applyFont="1">
      <alignment/>
      <protection/>
    </xf>
    <xf numFmtId="4" fontId="34" fillId="0" borderId="10" xfId="78" applyNumberFormat="1" applyFont="1" applyBorder="1" applyAlignment="1">
      <alignment wrapText="1"/>
      <protection/>
    </xf>
    <xf numFmtId="4" fontId="34" fillId="0" borderId="10" xfId="78" applyNumberFormat="1" applyFont="1" applyBorder="1">
      <alignment/>
      <protection/>
    </xf>
    <xf numFmtId="4" fontId="34" fillId="36" borderId="10" xfId="78" applyNumberFormat="1" applyFont="1" applyFill="1" applyBorder="1">
      <alignment/>
      <protection/>
    </xf>
    <xf numFmtId="4" fontId="34" fillId="0" borderId="0" xfId="78" applyNumberFormat="1" applyFont="1">
      <alignment/>
      <protection/>
    </xf>
    <xf numFmtId="4" fontId="34" fillId="0" borderId="10" xfId="78" applyNumberFormat="1" applyFont="1" applyFill="1" applyBorder="1">
      <alignment/>
      <protection/>
    </xf>
    <xf numFmtId="4" fontId="10" fillId="0" borderId="10" xfId="78" applyNumberFormat="1" applyFont="1" applyFill="1" applyBorder="1">
      <alignment/>
      <protection/>
    </xf>
    <xf numFmtId="4" fontId="10" fillId="0" borderId="10" xfId="78" applyNumberFormat="1" applyFont="1" applyFill="1" applyBorder="1">
      <alignment/>
      <protection/>
    </xf>
    <xf numFmtId="4" fontId="10" fillId="0" borderId="10" xfId="78" applyNumberFormat="1" applyFont="1" applyBorder="1">
      <alignment/>
      <protection/>
    </xf>
    <xf numFmtId="4" fontId="10" fillId="0" borderId="0" xfId="78" applyNumberFormat="1" applyFont="1">
      <alignment/>
      <protection/>
    </xf>
    <xf numFmtId="4" fontId="10" fillId="0" borderId="10" xfId="78" applyNumberFormat="1" applyFont="1" applyBorder="1" applyAlignment="1">
      <alignment wrapText="1"/>
      <protection/>
    </xf>
    <xf numFmtId="4" fontId="10" fillId="36" borderId="10" xfId="78" applyNumberFormat="1" applyFont="1" applyFill="1" applyBorder="1">
      <alignment/>
      <protection/>
    </xf>
    <xf numFmtId="4" fontId="10" fillId="0" borderId="10" xfId="78" applyNumberFormat="1" applyBorder="1">
      <alignment/>
      <protection/>
    </xf>
    <xf numFmtId="4" fontId="10" fillId="0" borderId="10" xfId="78" applyNumberFormat="1" applyBorder="1" applyAlignment="1">
      <alignment wrapText="1"/>
      <protection/>
    </xf>
    <xf numFmtId="4" fontId="10" fillId="0" borderId="0" xfId="78" applyNumberFormat="1" applyFont="1" applyFill="1">
      <alignment/>
      <protection/>
    </xf>
    <xf numFmtId="4" fontId="34" fillId="0" borderId="10" xfId="78" applyNumberFormat="1" applyFont="1" applyBorder="1">
      <alignment/>
      <protection/>
    </xf>
    <xf numFmtId="4" fontId="10" fillId="0" borderId="10" xfId="78" applyNumberFormat="1" applyFill="1" applyBorder="1">
      <alignment/>
      <protection/>
    </xf>
    <xf numFmtId="4" fontId="10" fillId="0" borderId="0" xfId="78" applyNumberFormat="1">
      <alignment/>
      <protection/>
    </xf>
    <xf numFmtId="0" fontId="93" fillId="0" borderId="0" xfId="0" applyFont="1" applyAlignment="1">
      <alignment horizontal="center"/>
    </xf>
    <xf numFmtId="0" fontId="4" fillId="0" borderId="15" xfId="75" applyFont="1" applyFill="1" applyBorder="1" applyAlignment="1">
      <alignment horizontal="center" vertical="center"/>
      <protection/>
    </xf>
    <xf numFmtId="0" fontId="4" fillId="0" borderId="16" xfId="75" applyFont="1" applyFill="1" applyBorder="1" applyAlignment="1">
      <alignment horizontal="center" vertical="center"/>
      <protection/>
    </xf>
    <xf numFmtId="0" fontId="4" fillId="0" borderId="17" xfId="75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19" fillId="0" borderId="15" xfId="75" applyFont="1" applyFill="1" applyBorder="1" applyAlignment="1">
      <alignment vertical="center" wrapText="1"/>
      <protection/>
    </xf>
    <xf numFmtId="0" fontId="19" fillId="0" borderId="16" xfId="75" applyFont="1" applyFill="1" applyBorder="1" applyAlignment="1">
      <alignment vertical="center" wrapText="1"/>
      <protection/>
    </xf>
    <xf numFmtId="0" fontId="19" fillId="0" borderId="17" xfId="75" applyFont="1" applyFill="1" applyBorder="1" applyAlignment="1">
      <alignment vertical="center" wrapText="1"/>
      <protection/>
    </xf>
    <xf numFmtId="0" fontId="19" fillId="0" borderId="10" xfId="75" applyFont="1" applyFill="1" applyBorder="1" applyAlignment="1">
      <alignment vertical="center" wrapText="1"/>
      <protection/>
    </xf>
    <xf numFmtId="0" fontId="19" fillId="0" borderId="15" xfId="75" applyFont="1" applyFill="1" applyBorder="1" applyAlignment="1">
      <alignment vertical="center"/>
      <protection/>
    </xf>
    <xf numFmtId="0" fontId="19" fillId="0" borderId="16" xfId="75" applyFont="1" applyFill="1" applyBorder="1" applyAlignment="1">
      <alignment vertical="center"/>
      <protection/>
    </xf>
    <xf numFmtId="0" fontId="19" fillId="0" borderId="17" xfId="75" applyFont="1" applyFill="1" applyBorder="1" applyAlignment="1">
      <alignment vertical="center"/>
      <protection/>
    </xf>
    <xf numFmtId="3" fontId="4" fillId="33" borderId="10" xfId="75" applyNumberFormat="1" applyFont="1" applyFill="1" applyBorder="1" applyAlignment="1">
      <alignment vertical="center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9" fillId="0" borderId="10" xfId="75" applyFont="1" applyFill="1" applyBorder="1" applyAlignment="1">
      <alignment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vertical="center" wrapText="1"/>
      <protection/>
    </xf>
    <xf numFmtId="0" fontId="4" fillId="0" borderId="15" xfId="75" applyFont="1" applyFill="1" applyBorder="1" applyAlignment="1">
      <alignment horizontal="center" vertical="center" wrapText="1"/>
      <protection/>
    </xf>
    <xf numFmtId="0" fontId="4" fillId="0" borderId="16" xfId="75" applyFont="1" applyFill="1" applyBorder="1" applyAlignment="1">
      <alignment horizontal="center" vertical="center" wrapText="1"/>
      <protection/>
    </xf>
    <xf numFmtId="0" fontId="4" fillId="0" borderId="17" xfId="75" applyFont="1" applyFill="1" applyBorder="1" applyAlignment="1">
      <alignment horizontal="center" vertical="center" wrapText="1"/>
      <protection/>
    </xf>
    <xf numFmtId="0" fontId="4" fillId="0" borderId="12" xfId="75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3" fontId="4" fillId="33" borderId="12" xfId="75" applyNumberFormat="1" applyFont="1" applyFill="1" applyBorder="1" applyAlignment="1">
      <alignment horizontal="center" vertical="center" wrapText="1"/>
      <protection/>
    </xf>
    <xf numFmtId="3" fontId="4" fillId="33" borderId="14" xfId="75" applyNumberFormat="1" applyFont="1" applyFill="1" applyBorder="1" applyAlignment="1">
      <alignment horizontal="center" vertical="center" wrapText="1"/>
      <protection/>
    </xf>
    <xf numFmtId="3" fontId="4" fillId="33" borderId="15" xfId="75" applyNumberFormat="1" applyFont="1" applyFill="1" applyBorder="1" applyAlignment="1">
      <alignment horizontal="center" vertical="center" wrapText="1"/>
      <protection/>
    </xf>
    <xf numFmtId="3" fontId="4" fillId="33" borderId="16" xfId="75" applyNumberFormat="1" applyFont="1" applyFill="1" applyBorder="1" applyAlignment="1">
      <alignment horizontal="center" vertical="center" wrapText="1"/>
      <protection/>
    </xf>
    <xf numFmtId="3" fontId="4" fillId="33" borderId="17" xfId="75" applyNumberFormat="1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0" fontId="9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4" fillId="0" borderId="0" xfId="62" applyFont="1" applyBorder="1" applyAlignment="1">
      <alignment horizontal="center"/>
      <protection/>
    </xf>
    <xf numFmtId="4" fontId="30" fillId="0" borderId="12" xfId="70" applyNumberFormat="1" applyFont="1" applyFill="1" applyBorder="1" applyAlignment="1" applyProtection="1">
      <alignment horizontal="center" vertical="center"/>
      <protection locked="0"/>
    </xf>
    <xf numFmtId="4" fontId="30" fillId="0" borderId="14" xfId="70" applyNumberFormat="1" applyFont="1" applyFill="1" applyBorder="1" applyAlignment="1" applyProtection="1">
      <alignment horizontal="center" vertical="center"/>
      <protection locked="0"/>
    </xf>
    <xf numFmtId="4" fontId="30" fillId="0" borderId="15" xfId="70" applyNumberFormat="1" applyFont="1" applyFill="1" applyBorder="1" applyAlignment="1" applyProtection="1">
      <alignment horizontal="center" vertical="center"/>
      <protection locked="0"/>
    </xf>
    <xf numFmtId="4" fontId="30" fillId="0" borderId="16" xfId="70" applyNumberFormat="1" applyFont="1" applyFill="1" applyBorder="1" applyAlignment="1" applyProtection="1">
      <alignment horizontal="center" vertical="center"/>
      <protection locked="0"/>
    </xf>
    <xf numFmtId="4" fontId="30" fillId="0" borderId="17" xfId="70" applyNumberFormat="1" applyFont="1" applyFill="1" applyBorder="1" applyAlignment="1" applyProtection="1">
      <alignment horizontal="center" vertical="center"/>
      <protection locked="0"/>
    </xf>
    <xf numFmtId="4" fontId="30" fillId="0" borderId="15" xfId="70" applyNumberFormat="1" applyFont="1" applyFill="1" applyBorder="1" applyAlignment="1" applyProtection="1">
      <alignment horizontal="center" wrapText="1"/>
      <protection locked="0"/>
    </xf>
    <xf numFmtId="4" fontId="30" fillId="0" borderId="16" xfId="70" applyNumberFormat="1" applyFont="1" applyFill="1" applyBorder="1" applyAlignment="1" applyProtection="1">
      <alignment horizontal="center" wrapText="1"/>
      <protection locked="0"/>
    </xf>
    <xf numFmtId="4" fontId="30" fillId="0" borderId="17" xfId="70" applyNumberFormat="1" applyFont="1" applyFill="1" applyBorder="1" applyAlignment="1" applyProtection="1">
      <alignment horizontal="center" wrapText="1"/>
      <protection locked="0"/>
    </xf>
    <xf numFmtId="4" fontId="30" fillId="0" borderId="15" xfId="70" applyNumberFormat="1" applyFont="1" applyFill="1" applyBorder="1" applyAlignment="1" applyProtection="1">
      <alignment horizontal="center"/>
      <protection locked="0"/>
    </xf>
    <xf numFmtId="4" fontId="30" fillId="0" borderId="16" xfId="70" applyNumberFormat="1" applyFont="1" applyFill="1" applyBorder="1" applyAlignment="1" applyProtection="1">
      <alignment horizontal="center"/>
      <protection locked="0"/>
    </xf>
    <xf numFmtId="4" fontId="30" fillId="0" borderId="17" xfId="70" applyNumberFormat="1" applyFont="1" applyFill="1" applyBorder="1" applyAlignment="1" applyProtection="1">
      <alignment horizontal="center"/>
      <protection locked="0"/>
    </xf>
    <xf numFmtId="0" fontId="24" fillId="0" borderId="0" xfId="60" applyFont="1" applyBorder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4" fillId="0" borderId="0" xfId="65" applyFont="1" applyBorder="1" applyAlignment="1">
      <alignment horizontal="center"/>
      <protection/>
    </xf>
    <xf numFmtId="0" fontId="5" fillId="0" borderId="0" xfId="74" applyFont="1" applyFill="1" applyAlignment="1">
      <alignment horizontal="center" vertical="center" wrapText="1"/>
      <protection/>
    </xf>
    <xf numFmtId="0" fontId="4" fillId="0" borderId="18" xfId="7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94" fillId="0" borderId="11" xfId="66" applyNumberFormat="1" applyFont="1" applyBorder="1" applyAlignment="1">
      <alignment horizontal="justify" vertical="center" wrapText="1"/>
      <protection/>
    </xf>
    <xf numFmtId="3" fontId="94" fillId="0" borderId="0" xfId="66" applyNumberFormat="1" applyFont="1" applyBorder="1" applyAlignment="1">
      <alignment horizontal="justify" vertical="center" wrapText="1"/>
      <protection/>
    </xf>
    <xf numFmtId="3" fontId="104" fillId="0" borderId="0" xfId="66" applyNumberFormat="1" applyFont="1" applyBorder="1" applyAlignment="1">
      <alignment vertical="center" wrapText="1"/>
      <protection/>
    </xf>
  </cellXfs>
  <cellStyles count="7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3 2" xfId="60"/>
    <cellStyle name="Normál 2 5" xfId="61"/>
    <cellStyle name="Normál 3" xfId="62"/>
    <cellStyle name="Normál 3 2" xfId="63"/>
    <cellStyle name="Normál 4" xfId="64"/>
    <cellStyle name="Normál 4 2" xfId="65"/>
    <cellStyle name="Normál 5" xfId="66"/>
    <cellStyle name="Normál 5 2" xfId="67"/>
    <cellStyle name="Normál 6" xfId="68"/>
    <cellStyle name="Normál_100 e feletti gép Gháza" xfId="69"/>
    <cellStyle name="Normál_baglad" xfId="70"/>
    <cellStyle name="Normál_Baglad 2007. költségvetés 2" xfId="71"/>
    <cellStyle name="Normál_belsősárd tárgyi eszközök" xfId="72"/>
    <cellStyle name="Normál_gosztola" xfId="73"/>
    <cellStyle name="Normál_ktgv2004" xfId="74"/>
    <cellStyle name="Normál_Munka1" xfId="75"/>
    <cellStyle name="Normál_resznek" xfId="76"/>
    <cellStyle name="Normál_Zszfa 2004 2" xfId="77"/>
    <cellStyle name="Normál_zszombatfa" xfId="78"/>
    <cellStyle name="Összesen" xfId="79"/>
    <cellStyle name="Currency" xfId="80"/>
    <cellStyle name="Currency [0]" xfId="81"/>
    <cellStyle name="Rossz" xfId="82"/>
    <cellStyle name="Semleges" xfId="83"/>
    <cellStyle name="Számítás" xfId="84"/>
    <cellStyle name="Percent" xfId="85"/>
    <cellStyle name="Százalék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5"/>
  <sheetViews>
    <sheetView tabSelected="1" zoomScalePageLayoutView="0" workbookViewId="0" topLeftCell="D1">
      <selection activeCell="A1" sqref="A1:AA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00390625" style="0" bestFit="1" customWidth="1"/>
    <col min="16" max="27" width="12.140625" style="0" customWidth="1"/>
  </cols>
  <sheetData>
    <row r="1" spans="1:27" s="2" customFormat="1" ht="15.75">
      <c r="A1" s="239" t="s">
        <v>595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</row>
    <row r="2" spans="2:5" s="2" customFormat="1" ht="15" customHeight="1">
      <c r="B2" s="111"/>
      <c r="C2" s="111"/>
      <c r="D2" s="111"/>
      <c r="E2" s="111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566</v>
      </c>
      <c r="Q3" s="1" t="s">
        <v>567</v>
      </c>
      <c r="R3" s="1" t="s">
        <v>568</v>
      </c>
      <c r="S3" s="1" t="s">
        <v>569</v>
      </c>
      <c r="T3" s="1" t="s">
        <v>574</v>
      </c>
      <c r="U3" s="1" t="s">
        <v>575</v>
      </c>
      <c r="V3" s="1" t="s">
        <v>576</v>
      </c>
      <c r="W3" s="1" t="s">
        <v>577</v>
      </c>
      <c r="X3" s="1" t="s">
        <v>578</v>
      </c>
      <c r="Y3" s="1" t="s">
        <v>579</v>
      </c>
      <c r="Z3" s="1" t="s">
        <v>580</v>
      </c>
      <c r="AA3" s="1" t="s">
        <v>581</v>
      </c>
    </row>
    <row r="4" spans="1:27" s="11" customFormat="1" ht="15.75">
      <c r="A4" s="1">
        <v>1</v>
      </c>
      <c r="B4" s="243" t="s">
        <v>9</v>
      </c>
      <c r="C4" s="240" t="s">
        <v>374</v>
      </c>
      <c r="D4" s="241"/>
      <c r="E4" s="242"/>
      <c r="F4" s="240" t="s">
        <v>110</v>
      </c>
      <c r="G4" s="241"/>
      <c r="H4" s="242"/>
      <c r="I4" s="240" t="s">
        <v>111</v>
      </c>
      <c r="J4" s="241"/>
      <c r="K4" s="242"/>
      <c r="L4" s="240" t="s">
        <v>5</v>
      </c>
      <c r="M4" s="241"/>
      <c r="N4" s="242"/>
      <c r="O4" s="243" t="s">
        <v>9</v>
      </c>
      <c r="P4" s="240" t="s">
        <v>374</v>
      </c>
      <c r="Q4" s="241"/>
      <c r="R4" s="242"/>
      <c r="S4" s="240" t="s">
        <v>110</v>
      </c>
      <c r="T4" s="241"/>
      <c r="U4" s="242"/>
      <c r="V4" s="240" t="s">
        <v>111</v>
      </c>
      <c r="W4" s="241"/>
      <c r="X4" s="242"/>
      <c r="Y4" s="243" t="s">
        <v>5</v>
      </c>
      <c r="Z4" s="243"/>
      <c r="AA4" s="243"/>
    </row>
    <row r="5" spans="1:27" s="11" customFormat="1" ht="15.75">
      <c r="A5" s="1">
        <v>2</v>
      </c>
      <c r="B5" s="243"/>
      <c r="C5" s="82" t="s">
        <v>4</v>
      </c>
      <c r="D5" s="38" t="s">
        <v>587</v>
      </c>
      <c r="E5" s="38" t="s">
        <v>588</v>
      </c>
      <c r="F5" s="82" t="s">
        <v>4</v>
      </c>
      <c r="G5" s="38" t="s">
        <v>587</v>
      </c>
      <c r="H5" s="38" t="s">
        <v>588</v>
      </c>
      <c r="I5" s="82" t="s">
        <v>4</v>
      </c>
      <c r="J5" s="38" t="s">
        <v>587</v>
      </c>
      <c r="K5" s="38" t="s">
        <v>588</v>
      </c>
      <c r="L5" s="82" t="s">
        <v>4</v>
      </c>
      <c r="M5" s="38" t="s">
        <v>587</v>
      </c>
      <c r="N5" s="38" t="s">
        <v>588</v>
      </c>
      <c r="O5" s="243"/>
      <c r="P5" s="82" t="s">
        <v>4</v>
      </c>
      <c r="Q5" s="38" t="s">
        <v>587</v>
      </c>
      <c r="R5" s="38" t="s">
        <v>588</v>
      </c>
      <c r="S5" s="82" t="s">
        <v>4</v>
      </c>
      <c r="T5" s="38" t="s">
        <v>587</v>
      </c>
      <c r="U5" s="38" t="s">
        <v>588</v>
      </c>
      <c r="V5" s="82" t="s">
        <v>4</v>
      </c>
      <c r="W5" s="38" t="s">
        <v>587</v>
      </c>
      <c r="X5" s="38" t="s">
        <v>588</v>
      </c>
      <c r="Y5" s="82" t="s">
        <v>4</v>
      </c>
      <c r="Z5" s="38" t="s">
        <v>587</v>
      </c>
      <c r="AA5" s="38" t="s">
        <v>588</v>
      </c>
    </row>
    <row r="6" spans="1:27" s="89" customFormat="1" ht="16.5">
      <c r="A6" s="1">
        <v>3</v>
      </c>
      <c r="B6" s="244" t="s">
        <v>44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/>
      <c r="O6" s="247" t="s">
        <v>122</v>
      </c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</row>
    <row r="7" spans="1:27" s="11" customFormat="1" ht="47.25">
      <c r="A7" s="1">
        <v>4</v>
      </c>
      <c r="B7" s="84" t="s">
        <v>276</v>
      </c>
      <c r="C7" s="5">
        <f>Bevételek!C96</f>
        <v>0</v>
      </c>
      <c r="D7" s="5">
        <f>Bevételek!D96</f>
        <v>0</v>
      </c>
      <c r="E7" s="5">
        <f>Bevételek!E96</f>
        <v>0</v>
      </c>
      <c r="F7" s="5">
        <f>Bevételek!C97</f>
        <v>13092632</v>
      </c>
      <c r="G7" s="5">
        <f>Bevételek!D97</f>
        <v>14170306</v>
      </c>
      <c r="H7" s="5">
        <f>Bevételek!E97</f>
        <v>14005306</v>
      </c>
      <c r="I7" s="5">
        <f>Bevételek!C98</f>
        <v>0</v>
      </c>
      <c r="J7" s="5">
        <f>Bevételek!D98</f>
        <v>0</v>
      </c>
      <c r="K7" s="5">
        <f>Bevételek!E98</f>
        <v>0</v>
      </c>
      <c r="L7" s="5">
        <f aca="true" t="shared" si="0" ref="L7:N10">C7+F7+I7</f>
        <v>13092632</v>
      </c>
      <c r="M7" s="5">
        <f t="shared" si="0"/>
        <v>14170306</v>
      </c>
      <c r="N7" s="5">
        <f t="shared" si="0"/>
        <v>14005306</v>
      </c>
      <c r="O7" s="86" t="s">
        <v>39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6064000</v>
      </c>
      <c r="T7" s="5">
        <f>Kiadás!D9</f>
        <v>6244000</v>
      </c>
      <c r="U7" s="5">
        <f>Kiadás!E9</f>
        <v>6200846</v>
      </c>
      <c r="V7" s="5">
        <f>Kiadás!C10</f>
        <v>650000</v>
      </c>
      <c r="W7" s="5">
        <f>Kiadás!D10</f>
        <v>600000</v>
      </c>
      <c r="X7" s="5">
        <f>Kiadás!E10</f>
        <v>600000</v>
      </c>
      <c r="Y7" s="5">
        <f aca="true" t="shared" si="1" ref="Y7:AA11">P7+S7+V7</f>
        <v>6714000</v>
      </c>
      <c r="Z7" s="5">
        <f t="shared" si="1"/>
        <v>6844000</v>
      </c>
      <c r="AA7" s="5">
        <f t="shared" si="1"/>
        <v>6800846</v>
      </c>
    </row>
    <row r="8" spans="1:27" s="11" customFormat="1" ht="45">
      <c r="A8" s="1">
        <v>5</v>
      </c>
      <c r="B8" s="84" t="s">
        <v>298</v>
      </c>
      <c r="C8" s="5">
        <f>Bevételek!C159</f>
        <v>0</v>
      </c>
      <c r="D8" s="5">
        <f>Bevételek!D159</f>
        <v>0</v>
      </c>
      <c r="E8" s="5">
        <f>Bevételek!E159</f>
        <v>0</v>
      </c>
      <c r="F8" s="5">
        <f>Bevételek!C160</f>
        <v>121000</v>
      </c>
      <c r="G8" s="5">
        <f>Bevételek!D160</f>
        <v>126545</v>
      </c>
      <c r="H8" s="5">
        <f>Bevételek!E160</f>
        <v>89042</v>
      </c>
      <c r="I8" s="5">
        <f>Bevételek!C161</f>
        <v>2148000</v>
      </c>
      <c r="J8" s="5">
        <f>Bevételek!D161</f>
        <v>4533713</v>
      </c>
      <c r="K8" s="5">
        <f>Bevételek!E161</f>
        <v>4140698</v>
      </c>
      <c r="L8" s="5">
        <f t="shared" si="0"/>
        <v>2269000</v>
      </c>
      <c r="M8" s="5">
        <f t="shared" si="0"/>
        <v>4660258</v>
      </c>
      <c r="N8" s="5">
        <f t="shared" si="0"/>
        <v>4229740</v>
      </c>
      <c r="O8" s="86" t="s">
        <v>80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1100000</v>
      </c>
      <c r="T8" s="5">
        <f>Kiadás!D13</f>
        <v>1101662</v>
      </c>
      <c r="U8" s="5">
        <f>Kiadás!E13</f>
        <v>1100121</v>
      </c>
      <c r="V8" s="5">
        <f>Kiadás!C14</f>
        <v>143250</v>
      </c>
      <c r="W8" s="5">
        <f>Kiadás!D14</f>
        <v>141588</v>
      </c>
      <c r="X8" s="5">
        <f>Kiadás!E14</f>
        <v>106425</v>
      </c>
      <c r="Y8" s="5">
        <f t="shared" si="1"/>
        <v>1243250</v>
      </c>
      <c r="Z8" s="5">
        <f t="shared" si="1"/>
        <v>1243250</v>
      </c>
      <c r="AA8" s="5">
        <f t="shared" si="1"/>
        <v>1206546</v>
      </c>
    </row>
    <row r="9" spans="1:27" s="11" customFormat="1" ht="15.75">
      <c r="A9" s="1">
        <v>6</v>
      </c>
      <c r="B9" s="84" t="s">
        <v>44</v>
      </c>
      <c r="C9" s="5">
        <f>Bevételek!C218</f>
        <v>0</v>
      </c>
      <c r="D9" s="5">
        <f>Bevételek!D218</f>
        <v>0</v>
      </c>
      <c r="E9" s="5">
        <f>Bevételek!E218</f>
        <v>0</v>
      </c>
      <c r="F9" s="5">
        <f>Bevételek!C219</f>
        <v>1343800</v>
      </c>
      <c r="G9" s="5">
        <f>Bevételek!D219</f>
        <v>2138659</v>
      </c>
      <c r="H9" s="5">
        <f>Bevételek!E219</f>
        <v>1153451</v>
      </c>
      <c r="I9" s="5">
        <f>Bevételek!C220</f>
        <v>300000</v>
      </c>
      <c r="J9" s="5">
        <f>Bevételek!D220</f>
        <v>308000</v>
      </c>
      <c r="K9" s="5">
        <f>Bevételek!E220</f>
        <v>308000</v>
      </c>
      <c r="L9" s="5">
        <f t="shared" si="0"/>
        <v>1643800</v>
      </c>
      <c r="M9" s="5">
        <f t="shared" si="0"/>
        <v>2446659</v>
      </c>
      <c r="N9" s="5">
        <f t="shared" si="0"/>
        <v>1461451</v>
      </c>
      <c r="O9" s="86" t="s">
        <v>81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6487560</v>
      </c>
      <c r="T9" s="5">
        <f>Kiadás!D17</f>
        <v>7828087</v>
      </c>
      <c r="U9" s="5">
        <f>Kiadás!E17</f>
        <v>5516573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6487560</v>
      </c>
      <c r="Z9" s="5">
        <f t="shared" si="1"/>
        <v>7828087</v>
      </c>
      <c r="AA9" s="5">
        <f t="shared" si="1"/>
        <v>5516573</v>
      </c>
    </row>
    <row r="10" spans="1:27" s="11" customFormat="1" ht="15.75">
      <c r="A10" s="1">
        <v>7</v>
      </c>
      <c r="B10" s="253" t="s">
        <v>356</v>
      </c>
      <c r="C10" s="251">
        <f>Bevételek!C252</f>
        <v>0</v>
      </c>
      <c r="D10" s="251">
        <f>Bevételek!D252</f>
        <v>0</v>
      </c>
      <c r="E10" s="251">
        <f>Bevételek!E252</f>
        <v>0</v>
      </c>
      <c r="F10" s="251">
        <f>Bevételek!C253</f>
        <v>0</v>
      </c>
      <c r="G10" s="251">
        <f>Bevételek!D253</f>
        <v>3800</v>
      </c>
      <c r="H10" s="251">
        <f>Bevételek!E253</f>
        <v>3800</v>
      </c>
      <c r="I10" s="251">
        <f>Bevételek!C254</f>
        <v>0</v>
      </c>
      <c r="J10" s="251">
        <f>Bevételek!D254</f>
        <v>0</v>
      </c>
      <c r="K10" s="251">
        <f>Bevételek!E254</f>
        <v>0</v>
      </c>
      <c r="L10" s="251">
        <f t="shared" si="0"/>
        <v>0</v>
      </c>
      <c r="M10" s="251">
        <f t="shared" si="0"/>
        <v>3800</v>
      </c>
      <c r="N10" s="251">
        <f t="shared" si="0"/>
        <v>3800</v>
      </c>
      <c r="O10" s="86" t="s">
        <v>82</v>
      </c>
      <c r="P10" s="5">
        <f>Kiadás!C62</f>
        <v>0</v>
      </c>
      <c r="Q10" s="5">
        <f>Kiadás!D62</f>
        <v>0</v>
      </c>
      <c r="R10" s="5">
        <f>Kiadás!E62</f>
        <v>0</v>
      </c>
      <c r="S10" s="5">
        <f>Kiadás!C63</f>
        <v>627800</v>
      </c>
      <c r="T10" s="5">
        <f>Kiadás!D63</f>
        <v>1172800</v>
      </c>
      <c r="U10" s="5">
        <f>Kiadás!E63</f>
        <v>1008200</v>
      </c>
      <c r="V10" s="5">
        <f>Kiadás!C64</f>
        <v>0</v>
      </c>
      <c r="W10" s="5">
        <f>Kiadás!D64</f>
        <v>0</v>
      </c>
      <c r="X10" s="5">
        <f>Kiadás!E64</f>
        <v>0</v>
      </c>
      <c r="Y10" s="5">
        <f t="shared" si="1"/>
        <v>627800</v>
      </c>
      <c r="Z10" s="5">
        <f t="shared" si="1"/>
        <v>1172800</v>
      </c>
      <c r="AA10" s="5">
        <f t="shared" si="1"/>
        <v>1008200</v>
      </c>
    </row>
    <row r="11" spans="1:27" s="11" customFormat="1" ht="30">
      <c r="A11" s="1">
        <v>8</v>
      </c>
      <c r="B11" s="253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86" t="s">
        <v>83</v>
      </c>
      <c r="P11" s="5">
        <f>Kiadás!C126</f>
        <v>0</v>
      </c>
      <c r="Q11" s="5">
        <f>Kiadás!D126</f>
        <v>0</v>
      </c>
      <c r="R11" s="5">
        <f>Kiadás!E126</f>
        <v>0</v>
      </c>
      <c r="S11" s="5">
        <f>Kiadás!C127</f>
        <v>945572</v>
      </c>
      <c r="T11" s="5">
        <f>Kiadás!D127</f>
        <v>2316883</v>
      </c>
      <c r="U11" s="5">
        <f>Kiadás!E127</f>
        <v>897572</v>
      </c>
      <c r="V11" s="5">
        <f>Kiadás!C128</f>
        <v>0</v>
      </c>
      <c r="W11" s="5">
        <f>Kiadás!D128</f>
        <v>0</v>
      </c>
      <c r="X11" s="5">
        <f>Kiadás!E128</f>
        <v>0</v>
      </c>
      <c r="Y11" s="5">
        <f t="shared" si="1"/>
        <v>945572</v>
      </c>
      <c r="Z11" s="5">
        <f t="shared" si="1"/>
        <v>2316883</v>
      </c>
      <c r="AA11" s="5">
        <f t="shared" si="1"/>
        <v>897572</v>
      </c>
    </row>
    <row r="12" spans="1:27" s="11" customFormat="1" ht="15.75">
      <c r="A12" s="1">
        <v>9</v>
      </c>
      <c r="B12" s="85" t="s">
        <v>85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14557432</v>
      </c>
      <c r="G12" s="13">
        <f t="shared" si="2"/>
        <v>16439310</v>
      </c>
      <c r="H12" s="13">
        <f t="shared" si="2"/>
        <v>15251599</v>
      </c>
      <c r="I12" s="13">
        <f t="shared" si="2"/>
        <v>2448000</v>
      </c>
      <c r="J12" s="13">
        <f t="shared" si="2"/>
        <v>4841713</v>
      </c>
      <c r="K12" s="13">
        <f t="shared" si="2"/>
        <v>4448698</v>
      </c>
      <c r="L12" s="13">
        <f t="shared" si="2"/>
        <v>17005432</v>
      </c>
      <c r="M12" s="13">
        <f t="shared" si="2"/>
        <v>21281023</v>
      </c>
      <c r="N12" s="13">
        <f t="shared" si="2"/>
        <v>19700297</v>
      </c>
      <c r="O12" s="85" t="s">
        <v>86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15224932</v>
      </c>
      <c r="T12" s="13">
        <f t="shared" si="3"/>
        <v>18663432</v>
      </c>
      <c r="U12" s="13">
        <f t="shared" si="3"/>
        <v>14723312</v>
      </c>
      <c r="V12" s="13">
        <f t="shared" si="3"/>
        <v>793250</v>
      </c>
      <c r="W12" s="13">
        <f t="shared" si="3"/>
        <v>741588</v>
      </c>
      <c r="X12" s="13">
        <f t="shared" si="3"/>
        <v>706425</v>
      </c>
      <c r="Y12" s="13">
        <f t="shared" si="3"/>
        <v>16018182</v>
      </c>
      <c r="Z12" s="13">
        <f t="shared" si="3"/>
        <v>19405020</v>
      </c>
      <c r="AA12" s="13">
        <f t="shared" si="3"/>
        <v>15429737</v>
      </c>
    </row>
    <row r="13" spans="1:27" s="11" customFormat="1" ht="15.75">
      <c r="A13" s="1">
        <v>10</v>
      </c>
      <c r="B13" s="87" t="s">
        <v>127</v>
      </c>
      <c r="C13" s="88">
        <f aca="true" t="shared" si="4" ref="C13:N13">C12-P12</f>
        <v>0</v>
      </c>
      <c r="D13" s="88">
        <f t="shared" si="4"/>
        <v>0</v>
      </c>
      <c r="E13" s="88">
        <f t="shared" si="4"/>
        <v>0</v>
      </c>
      <c r="F13" s="88">
        <f t="shared" si="4"/>
        <v>-667500</v>
      </c>
      <c r="G13" s="88">
        <f t="shared" si="4"/>
        <v>-2224122</v>
      </c>
      <c r="H13" s="88">
        <f t="shared" si="4"/>
        <v>528287</v>
      </c>
      <c r="I13" s="88">
        <f t="shared" si="4"/>
        <v>1654750</v>
      </c>
      <c r="J13" s="88">
        <f t="shared" si="4"/>
        <v>4100125</v>
      </c>
      <c r="K13" s="88">
        <f t="shared" si="4"/>
        <v>3742273</v>
      </c>
      <c r="L13" s="88">
        <f t="shared" si="4"/>
        <v>987250</v>
      </c>
      <c r="M13" s="88">
        <f t="shared" si="4"/>
        <v>1876003</v>
      </c>
      <c r="N13" s="88">
        <f t="shared" si="4"/>
        <v>4270560</v>
      </c>
      <c r="O13" s="254" t="s">
        <v>113</v>
      </c>
      <c r="P13" s="252">
        <f>Kiadás!C155</f>
        <v>0</v>
      </c>
      <c r="Q13" s="252">
        <f>Kiadás!D155</f>
        <v>0</v>
      </c>
      <c r="R13" s="252">
        <f>Kiadás!E155</f>
        <v>0</v>
      </c>
      <c r="S13" s="252">
        <f>Kiadás!C156</f>
        <v>478395</v>
      </c>
      <c r="T13" s="252">
        <f>Kiadás!D156</f>
        <v>907717</v>
      </c>
      <c r="U13" s="252">
        <f>Kiadás!E156</f>
        <v>478395</v>
      </c>
      <c r="V13" s="252">
        <f>Kiadás!C157</f>
        <v>0</v>
      </c>
      <c r="W13" s="252">
        <f>Kiadás!D157</f>
        <v>0</v>
      </c>
      <c r="X13" s="252">
        <f>Kiadás!E157</f>
        <v>0</v>
      </c>
      <c r="Y13" s="252">
        <f>P13+S13+V13</f>
        <v>478395</v>
      </c>
      <c r="Z13" s="252">
        <f>Q13+T13+W13</f>
        <v>907717</v>
      </c>
      <c r="AA13" s="252">
        <f>R13+U13+X13</f>
        <v>478395</v>
      </c>
    </row>
    <row r="14" spans="1:27" s="11" customFormat="1" ht="15.75">
      <c r="A14" s="1">
        <v>11</v>
      </c>
      <c r="B14" s="87" t="s">
        <v>118</v>
      </c>
      <c r="C14" s="5">
        <f>Bevételek!C273</f>
        <v>0</v>
      </c>
      <c r="D14" s="5">
        <f>Bevételek!D273</f>
        <v>0</v>
      </c>
      <c r="E14" s="5">
        <f>Bevételek!E273</f>
        <v>0</v>
      </c>
      <c r="F14" s="5">
        <f>Bevételek!C274</f>
        <v>5683437</v>
      </c>
      <c r="G14" s="5">
        <f>Bevételek!D274</f>
        <v>5683437</v>
      </c>
      <c r="H14" s="5">
        <f>Bevételek!E274</f>
        <v>5683437</v>
      </c>
      <c r="I14" s="5">
        <f>Bevételek!C275</f>
        <v>0</v>
      </c>
      <c r="J14" s="5">
        <f>Bevételek!D275</f>
        <v>0</v>
      </c>
      <c r="K14" s="5">
        <f>Bevételek!E275</f>
        <v>0</v>
      </c>
      <c r="L14" s="5">
        <f aca="true" t="shared" si="5" ref="L14:N15">C14+F14+I14</f>
        <v>5683437</v>
      </c>
      <c r="M14" s="5">
        <f t="shared" si="5"/>
        <v>5683437</v>
      </c>
      <c r="N14" s="5">
        <f t="shared" si="5"/>
        <v>5683437</v>
      </c>
      <c r="O14" s="254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</row>
    <row r="15" spans="1:27" s="11" customFormat="1" ht="15.75">
      <c r="A15" s="1">
        <v>12</v>
      </c>
      <c r="B15" s="87" t="s">
        <v>119</v>
      </c>
      <c r="C15" s="5">
        <f>Bevételek!C294</f>
        <v>0</v>
      </c>
      <c r="D15" s="5">
        <f>Bevételek!D294</f>
        <v>0</v>
      </c>
      <c r="E15" s="5">
        <f>Bevételek!E294</f>
        <v>0</v>
      </c>
      <c r="F15" s="5">
        <f>Bevételek!C295</f>
        <v>0</v>
      </c>
      <c r="G15" s="5">
        <f>Bevételek!D295</f>
        <v>429322</v>
      </c>
      <c r="H15" s="5">
        <f>Bevételek!E295</f>
        <v>429322</v>
      </c>
      <c r="I15" s="5">
        <f>Bevételek!C296</f>
        <v>0</v>
      </c>
      <c r="J15" s="5">
        <f>Bevételek!D296</f>
        <v>0</v>
      </c>
      <c r="K15" s="5">
        <f>Bevételek!E296</f>
        <v>0</v>
      </c>
      <c r="L15" s="5">
        <f t="shared" si="5"/>
        <v>0</v>
      </c>
      <c r="M15" s="5">
        <f t="shared" si="5"/>
        <v>429322</v>
      </c>
      <c r="N15" s="5">
        <f t="shared" si="5"/>
        <v>429322</v>
      </c>
      <c r="O15" s="254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</row>
    <row r="16" spans="1:27" s="11" customFormat="1" ht="31.5">
      <c r="A16" s="1">
        <v>13</v>
      </c>
      <c r="B16" s="85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20240869</v>
      </c>
      <c r="G16" s="14">
        <f t="shared" si="6"/>
        <v>22552069</v>
      </c>
      <c r="H16" s="14">
        <f t="shared" si="6"/>
        <v>21364358</v>
      </c>
      <c r="I16" s="14">
        <f t="shared" si="6"/>
        <v>2448000</v>
      </c>
      <c r="J16" s="14">
        <f t="shared" si="6"/>
        <v>4841713</v>
      </c>
      <c r="K16" s="14">
        <f t="shared" si="6"/>
        <v>4448698</v>
      </c>
      <c r="L16" s="14">
        <f t="shared" si="6"/>
        <v>22688869</v>
      </c>
      <c r="M16" s="14">
        <f t="shared" si="6"/>
        <v>27393782</v>
      </c>
      <c r="N16" s="14">
        <f t="shared" si="6"/>
        <v>25813056</v>
      </c>
      <c r="O16" s="85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15703327</v>
      </c>
      <c r="T16" s="14">
        <f t="shared" si="7"/>
        <v>19571149</v>
      </c>
      <c r="U16" s="14">
        <f t="shared" si="7"/>
        <v>15201707</v>
      </c>
      <c r="V16" s="14">
        <f t="shared" si="7"/>
        <v>793250</v>
      </c>
      <c r="W16" s="14">
        <f t="shared" si="7"/>
        <v>741588</v>
      </c>
      <c r="X16" s="14">
        <f t="shared" si="7"/>
        <v>706425</v>
      </c>
      <c r="Y16" s="14">
        <f t="shared" si="7"/>
        <v>16496577</v>
      </c>
      <c r="Z16" s="14">
        <f t="shared" si="7"/>
        <v>20312737</v>
      </c>
      <c r="AA16" s="14">
        <f t="shared" si="7"/>
        <v>15908132</v>
      </c>
    </row>
    <row r="17" spans="1:27" s="89" customFormat="1" ht="16.5">
      <c r="A17" s="1">
        <v>14</v>
      </c>
      <c r="B17" s="248" t="s">
        <v>121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50"/>
      <c r="O17" s="247" t="s">
        <v>100</v>
      </c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</row>
    <row r="18" spans="1:27" s="11" customFormat="1" ht="47.25">
      <c r="A18" s="1">
        <v>15</v>
      </c>
      <c r="B18" s="84" t="s">
        <v>285</v>
      </c>
      <c r="C18" s="5">
        <f>Bevételek!C130</f>
        <v>0</v>
      </c>
      <c r="D18" s="5">
        <f>Bevételek!D130</f>
        <v>0</v>
      </c>
      <c r="E18" s="5">
        <f>Bevételek!E130</f>
        <v>0</v>
      </c>
      <c r="F18" s="5">
        <f>Bevételek!C131</f>
        <v>1197831</v>
      </c>
      <c r="G18" s="5">
        <f>Bevételek!D131</f>
        <v>0</v>
      </c>
      <c r="H18" s="5">
        <f>Bevételek!E131</f>
        <v>0</v>
      </c>
      <c r="I18" s="5">
        <f>Bevételek!C132</f>
        <v>0</v>
      </c>
      <c r="J18" s="5">
        <f>Bevételek!D132</f>
        <v>0</v>
      </c>
      <c r="K18" s="5">
        <f>Bevételek!E132</f>
        <v>0</v>
      </c>
      <c r="L18" s="5">
        <f aca="true" t="shared" si="8" ref="L18:N20">C18+F18+I18</f>
        <v>1197831</v>
      </c>
      <c r="M18" s="5">
        <f t="shared" si="8"/>
        <v>0</v>
      </c>
      <c r="N18" s="5">
        <f t="shared" si="8"/>
        <v>0</v>
      </c>
      <c r="O18" s="84" t="s">
        <v>98</v>
      </c>
      <c r="P18" s="5">
        <f>Kiadás!C131</f>
        <v>0</v>
      </c>
      <c r="Q18" s="5">
        <f>Kiadás!D131</f>
        <v>0</v>
      </c>
      <c r="R18" s="5">
        <f>Kiadás!E131</f>
        <v>0</v>
      </c>
      <c r="S18" s="5">
        <f>Kiadás!C132</f>
        <v>12046458</v>
      </c>
      <c r="T18" s="5">
        <f>Kiadás!D132</f>
        <v>5269468</v>
      </c>
      <c r="U18" s="5">
        <f>Kiadás!E132</f>
        <v>661400</v>
      </c>
      <c r="V18" s="5">
        <f>Kiadás!C133</f>
        <v>0</v>
      </c>
      <c r="W18" s="5">
        <f>Kiadás!D133</f>
        <v>0</v>
      </c>
      <c r="X18" s="5">
        <f>Kiadás!E133</f>
        <v>0</v>
      </c>
      <c r="Y18" s="5">
        <f aca="true" t="shared" si="9" ref="Y18:AA20">P18+S18+V18</f>
        <v>12046458</v>
      </c>
      <c r="Z18" s="5">
        <f t="shared" si="9"/>
        <v>5269468</v>
      </c>
      <c r="AA18" s="5">
        <f t="shared" si="9"/>
        <v>661400</v>
      </c>
    </row>
    <row r="19" spans="1:27" s="11" customFormat="1" ht="15.75">
      <c r="A19" s="1">
        <v>16</v>
      </c>
      <c r="B19" s="84" t="s">
        <v>121</v>
      </c>
      <c r="C19" s="5">
        <f>Bevételek!C238</f>
        <v>0</v>
      </c>
      <c r="D19" s="5">
        <f>Bevételek!D238</f>
        <v>0</v>
      </c>
      <c r="E19" s="5">
        <f>Bevételek!E238</f>
        <v>0</v>
      </c>
      <c r="F19" s="5">
        <f>Bevételek!C239</f>
        <v>0</v>
      </c>
      <c r="G19" s="5">
        <f>Bevételek!D239</f>
        <v>0</v>
      </c>
      <c r="H19" s="5">
        <f>Bevételek!E239</f>
        <v>0</v>
      </c>
      <c r="I19" s="5">
        <f>Bevételek!C240</f>
        <v>0</v>
      </c>
      <c r="J19" s="5">
        <f>Bevételek!D240</f>
        <v>0</v>
      </c>
      <c r="K19" s="5">
        <f>Bevételek!E240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84" t="s">
        <v>45</v>
      </c>
      <c r="P19" s="5">
        <f>Kiadás!C135</f>
        <v>0</v>
      </c>
      <c r="Q19" s="5">
        <f>Kiadás!D135</f>
        <v>0</v>
      </c>
      <c r="R19" s="5">
        <f>Kiadás!E135</f>
        <v>0</v>
      </c>
      <c r="S19" s="5">
        <f>Kiadás!C136</f>
        <v>5624975</v>
      </c>
      <c r="T19" s="5">
        <f>Kiadás!D136</f>
        <v>6184659</v>
      </c>
      <c r="U19" s="5">
        <f>Kiadás!E136</f>
        <v>873129</v>
      </c>
      <c r="V19" s="5">
        <f>Kiadás!C137</f>
        <v>0</v>
      </c>
      <c r="W19" s="5">
        <f>Kiadás!D137</f>
        <v>0</v>
      </c>
      <c r="X19" s="5">
        <f>Kiadás!E137</f>
        <v>0</v>
      </c>
      <c r="Y19" s="5">
        <f t="shared" si="9"/>
        <v>5624975</v>
      </c>
      <c r="Z19" s="5">
        <f t="shared" si="9"/>
        <v>6184659</v>
      </c>
      <c r="AA19" s="5">
        <f t="shared" si="9"/>
        <v>873129</v>
      </c>
    </row>
    <row r="20" spans="1:27" s="11" customFormat="1" ht="31.5">
      <c r="A20" s="1">
        <v>17</v>
      </c>
      <c r="B20" s="84" t="s">
        <v>357</v>
      </c>
      <c r="C20" s="5">
        <f>Bevételek!C265</f>
        <v>0</v>
      </c>
      <c r="D20" s="5">
        <f>Bevételek!D265</f>
        <v>0</v>
      </c>
      <c r="E20" s="5">
        <f>Bevételek!E265</f>
        <v>0</v>
      </c>
      <c r="F20" s="5">
        <f>Bevételek!C266</f>
        <v>0</v>
      </c>
      <c r="G20" s="5">
        <f>Bevételek!D266</f>
        <v>0</v>
      </c>
      <c r="H20" s="5">
        <f>Bevételek!E266</f>
        <v>0</v>
      </c>
      <c r="I20" s="5">
        <f>Bevételek!C267</f>
        <v>0</v>
      </c>
      <c r="J20" s="5">
        <f>Bevételek!D267</f>
        <v>0</v>
      </c>
      <c r="K20" s="5">
        <f>Bevételek!E267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84" t="s">
        <v>195</v>
      </c>
      <c r="P20" s="5">
        <f>Kiadás!C139</f>
        <v>0</v>
      </c>
      <c r="Q20" s="5">
        <f>Kiadás!D139</f>
        <v>0</v>
      </c>
      <c r="R20" s="5">
        <f>Kiadás!E139</f>
        <v>0</v>
      </c>
      <c r="S20" s="5">
        <f>Kiadás!C140</f>
        <v>15639</v>
      </c>
      <c r="T20" s="5">
        <f>Kiadás!D140</f>
        <v>25639</v>
      </c>
      <c r="U20" s="5">
        <f>Kiadás!E140</f>
        <v>25064</v>
      </c>
      <c r="V20" s="5">
        <f>Kiadás!C141</f>
        <v>0</v>
      </c>
      <c r="W20" s="5">
        <f>Kiadás!D141</f>
        <v>0</v>
      </c>
      <c r="X20" s="5">
        <f>Kiadás!E141</f>
        <v>0</v>
      </c>
      <c r="Y20" s="5">
        <f t="shared" si="9"/>
        <v>15639</v>
      </c>
      <c r="Z20" s="5">
        <f t="shared" si="9"/>
        <v>25639</v>
      </c>
      <c r="AA20" s="5">
        <f t="shared" si="9"/>
        <v>25064</v>
      </c>
    </row>
    <row r="21" spans="1:27" s="11" customFormat="1" ht="15.75">
      <c r="A21" s="1">
        <v>18</v>
      </c>
      <c r="B21" s="85" t="s">
        <v>85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1197831</v>
      </c>
      <c r="G21" s="13">
        <f t="shared" si="10"/>
        <v>0</v>
      </c>
      <c r="H21" s="13">
        <f t="shared" si="10"/>
        <v>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1197831</v>
      </c>
      <c r="M21" s="13">
        <f t="shared" si="10"/>
        <v>0</v>
      </c>
      <c r="N21" s="13">
        <f t="shared" si="10"/>
        <v>0</v>
      </c>
      <c r="O21" s="85" t="s">
        <v>86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17687072</v>
      </c>
      <c r="T21" s="13">
        <f t="shared" si="11"/>
        <v>11479766</v>
      </c>
      <c r="U21" s="13">
        <f t="shared" si="11"/>
        <v>1559593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17687072</v>
      </c>
      <c r="Z21" s="13">
        <f t="shared" si="11"/>
        <v>11479766</v>
      </c>
      <c r="AA21" s="13">
        <f t="shared" si="11"/>
        <v>1559593</v>
      </c>
    </row>
    <row r="22" spans="1:27" s="11" customFormat="1" ht="15.75">
      <c r="A22" s="1">
        <v>19</v>
      </c>
      <c r="B22" s="87" t="s">
        <v>127</v>
      </c>
      <c r="C22" s="88">
        <f aca="true" t="shared" si="12" ref="C22:N22">C21-P21</f>
        <v>0</v>
      </c>
      <c r="D22" s="88">
        <f t="shared" si="12"/>
        <v>0</v>
      </c>
      <c r="E22" s="88">
        <f t="shared" si="12"/>
        <v>0</v>
      </c>
      <c r="F22" s="88">
        <f t="shared" si="12"/>
        <v>-16489241</v>
      </c>
      <c r="G22" s="88">
        <f t="shared" si="12"/>
        <v>-11479766</v>
      </c>
      <c r="H22" s="88">
        <f t="shared" si="12"/>
        <v>-1559593</v>
      </c>
      <c r="I22" s="88">
        <f t="shared" si="12"/>
        <v>0</v>
      </c>
      <c r="J22" s="88">
        <f t="shared" si="12"/>
        <v>0</v>
      </c>
      <c r="K22" s="88">
        <f t="shared" si="12"/>
        <v>0</v>
      </c>
      <c r="L22" s="88">
        <f t="shared" si="12"/>
        <v>-16489241</v>
      </c>
      <c r="M22" s="88">
        <f t="shared" si="12"/>
        <v>-11479766</v>
      </c>
      <c r="N22" s="88">
        <f t="shared" si="12"/>
        <v>-1559593</v>
      </c>
      <c r="O22" s="254" t="s">
        <v>113</v>
      </c>
      <c r="P22" s="252">
        <f>Kiadás!C170</f>
        <v>0</v>
      </c>
      <c r="Q22" s="252">
        <f>Kiadás!D170</f>
        <v>0</v>
      </c>
      <c r="R22" s="252">
        <f>Kiadás!E170</f>
        <v>0</v>
      </c>
      <c r="S22" s="252">
        <f>Kiadás!C171</f>
        <v>0</v>
      </c>
      <c r="T22" s="252">
        <f>Kiadás!D171</f>
        <v>0</v>
      </c>
      <c r="U22" s="252">
        <f>Kiadás!E171</f>
        <v>0</v>
      </c>
      <c r="V22" s="252">
        <f>Kiadás!C172</f>
        <v>0</v>
      </c>
      <c r="W22" s="252">
        <f>Kiadás!D172</f>
        <v>0</v>
      </c>
      <c r="X22" s="252">
        <f>Kiadás!E172</f>
        <v>0</v>
      </c>
      <c r="Y22" s="252">
        <f>P22+S22+V22</f>
        <v>0</v>
      </c>
      <c r="Z22" s="252">
        <f>Q22+T22+W22</f>
        <v>0</v>
      </c>
      <c r="AA22" s="252">
        <f>R22+U22+X22</f>
        <v>0</v>
      </c>
    </row>
    <row r="23" spans="1:27" s="11" customFormat="1" ht="15.75">
      <c r="A23" s="1">
        <v>20</v>
      </c>
      <c r="B23" s="87" t="s">
        <v>118</v>
      </c>
      <c r="C23" s="5">
        <f>Bevételek!C280</f>
        <v>0</v>
      </c>
      <c r="D23" s="5">
        <f>Bevételek!D280</f>
        <v>0</v>
      </c>
      <c r="E23" s="5">
        <f>Bevételek!E280</f>
        <v>0</v>
      </c>
      <c r="F23" s="5">
        <f>Bevételek!C281</f>
        <v>0</v>
      </c>
      <c r="G23" s="5">
        <f>Bevételek!D281</f>
        <v>0</v>
      </c>
      <c r="H23" s="5">
        <f>Bevételek!E281</f>
        <v>0</v>
      </c>
      <c r="I23" s="5">
        <f>Bevételek!C282</f>
        <v>0</v>
      </c>
      <c r="J23" s="5">
        <f>Bevételek!D282</f>
        <v>0</v>
      </c>
      <c r="K23" s="5">
        <f>Bevételek!E282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54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</row>
    <row r="24" spans="1:27" s="11" customFormat="1" ht="15.75">
      <c r="A24" s="1">
        <v>21</v>
      </c>
      <c r="B24" s="87" t="s">
        <v>119</v>
      </c>
      <c r="C24" s="5">
        <f>Bevételek!C307</f>
        <v>0</v>
      </c>
      <c r="D24" s="5">
        <f>Bevételek!D307</f>
        <v>0</v>
      </c>
      <c r="E24" s="5">
        <f>Bevételek!E307</f>
        <v>0</v>
      </c>
      <c r="F24" s="5">
        <f>Bevételek!C308</f>
        <v>10296949</v>
      </c>
      <c r="G24" s="5">
        <f>Bevételek!D308</f>
        <v>4398721</v>
      </c>
      <c r="H24" s="5">
        <f>Bevételek!E308</f>
        <v>0</v>
      </c>
      <c r="I24" s="5">
        <f>Bevételek!C309</f>
        <v>0</v>
      </c>
      <c r="J24" s="5">
        <f>Bevételek!D309</f>
        <v>0</v>
      </c>
      <c r="K24" s="5">
        <f>Bevételek!E309</f>
        <v>0</v>
      </c>
      <c r="L24" s="5">
        <f t="shared" si="13"/>
        <v>10296949</v>
      </c>
      <c r="M24" s="5">
        <f t="shared" si="13"/>
        <v>4398721</v>
      </c>
      <c r="N24" s="5">
        <f t="shared" si="13"/>
        <v>0</v>
      </c>
      <c r="O24" s="254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</row>
    <row r="25" spans="1:27" s="11" customFormat="1" ht="31.5">
      <c r="A25" s="1">
        <v>22</v>
      </c>
      <c r="B25" s="85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11494780</v>
      </c>
      <c r="G25" s="14">
        <f t="shared" si="14"/>
        <v>4398721</v>
      </c>
      <c r="H25" s="14">
        <f t="shared" si="14"/>
        <v>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11494780</v>
      </c>
      <c r="M25" s="14">
        <f t="shared" si="14"/>
        <v>4398721</v>
      </c>
      <c r="N25" s="14">
        <f t="shared" si="14"/>
        <v>0</v>
      </c>
      <c r="O25" s="85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17687072</v>
      </c>
      <c r="T25" s="14">
        <f t="shared" si="15"/>
        <v>11479766</v>
      </c>
      <c r="U25" s="14">
        <f t="shared" si="15"/>
        <v>1559593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17687072</v>
      </c>
      <c r="Z25" s="14">
        <f t="shared" si="15"/>
        <v>11479766</v>
      </c>
      <c r="AA25" s="14">
        <f t="shared" si="15"/>
        <v>1559593</v>
      </c>
    </row>
    <row r="26" spans="1:27" s="89" customFormat="1" ht="16.5">
      <c r="A26" s="1">
        <v>23</v>
      </c>
      <c r="B26" s="244" t="s">
        <v>123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6"/>
      <c r="O26" s="247" t="s">
        <v>124</v>
      </c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</row>
    <row r="27" spans="1:27" s="11" customFormat="1" ht="15.75">
      <c r="A27" s="1">
        <v>24</v>
      </c>
      <c r="B27" s="84" t="s">
        <v>125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15755263</v>
      </c>
      <c r="G27" s="5">
        <f t="shared" si="16"/>
        <v>16439310</v>
      </c>
      <c r="H27" s="5">
        <f t="shared" si="16"/>
        <v>15251599</v>
      </c>
      <c r="I27" s="5">
        <f t="shared" si="16"/>
        <v>2448000</v>
      </c>
      <c r="J27" s="5">
        <f t="shared" si="16"/>
        <v>4841713</v>
      </c>
      <c r="K27" s="5">
        <f t="shared" si="16"/>
        <v>4448698</v>
      </c>
      <c r="L27" s="5">
        <f t="shared" si="16"/>
        <v>18203263</v>
      </c>
      <c r="M27" s="5">
        <f t="shared" si="16"/>
        <v>21281023</v>
      </c>
      <c r="N27" s="5">
        <f t="shared" si="16"/>
        <v>19700297</v>
      </c>
      <c r="O27" s="84" t="s">
        <v>126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32912004</v>
      </c>
      <c r="T27" s="5">
        <f t="shared" si="17"/>
        <v>30143198</v>
      </c>
      <c r="U27" s="5">
        <f>U12+U21</f>
        <v>16282905</v>
      </c>
      <c r="V27" s="5">
        <f t="shared" si="17"/>
        <v>793250</v>
      </c>
      <c r="W27" s="5">
        <f t="shared" si="17"/>
        <v>741588</v>
      </c>
      <c r="X27" s="5">
        <f>X12+X21</f>
        <v>706425</v>
      </c>
      <c r="Y27" s="5">
        <f t="shared" si="17"/>
        <v>33705254</v>
      </c>
      <c r="Z27" s="5">
        <f t="shared" si="17"/>
        <v>30884786</v>
      </c>
      <c r="AA27" s="5">
        <f>AA12+AA21</f>
        <v>16989330</v>
      </c>
    </row>
    <row r="28" spans="1:27" s="11" customFormat="1" ht="15.75">
      <c r="A28" s="1">
        <v>25</v>
      </c>
      <c r="B28" s="87" t="s">
        <v>127</v>
      </c>
      <c r="C28" s="88">
        <f aca="true" t="shared" si="18" ref="C28:N28">C27-P27</f>
        <v>0</v>
      </c>
      <c r="D28" s="88">
        <f t="shared" si="18"/>
        <v>0</v>
      </c>
      <c r="E28" s="88">
        <f t="shared" si="18"/>
        <v>0</v>
      </c>
      <c r="F28" s="88">
        <f t="shared" si="18"/>
        <v>-17156741</v>
      </c>
      <c r="G28" s="88">
        <f t="shared" si="18"/>
        <v>-13703888</v>
      </c>
      <c r="H28" s="88">
        <f t="shared" si="18"/>
        <v>-1031306</v>
      </c>
      <c r="I28" s="88">
        <f t="shared" si="18"/>
        <v>1654750</v>
      </c>
      <c r="J28" s="88">
        <f t="shared" si="18"/>
        <v>4100125</v>
      </c>
      <c r="K28" s="88">
        <f t="shared" si="18"/>
        <v>3742273</v>
      </c>
      <c r="L28" s="88">
        <f t="shared" si="18"/>
        <v>-15501991</v>
      </c>
      <c r="M28" s="88">
        <f t="shared" si="18"/>
        <v>-9603763</v>
      </c>
      <c r="N28" s="88">
        <f t="shared" si="18"/>
        <v>2710967</v>
      </c>
      <c r="O28" s="254" t="s">
        <v>120</v>
      </c>
      <c r="P28" s="252">
        <f aca="true" t="shared" si="19" ref="P28:Z28">P13+P22</f>
        <v>0</v>
      </c>
      <c r="Q28" s="252">
        <f t="shared" si="19"/>
        <v>0</v>
      </c>
      <c r="R28" s="252">
        <f>R13+R22</f>
        <v>0</v>
      </c>
      <c r="S28" s="252">
        <f t="shared" si="19"/>
        <v>478395</v>
      </c>
      <c r="T28" s="252">
        <f t="shared" si="19"/>
        <v>907717</v>
      </c>
      <c r="U28" s="252">
        <f>U13+U22</f>
        <v>478395</v>
      </c>
      <c r="V28" s="252">
        <f t="shared" si="19"/>
        <v>0</v>
      </c>
      <c r="W28" s="252">
        <f t="shared" si="19"/>
        <v>0</v>
      </c>
      <c r="X28" s="252">
        <f>X13+X22</f>
        <v>0</v>
      </c>
      <c r="Y28" s="252">
        <f t="shared" si="19"/>
        <v>478395</v>
      </c>
      <c r="Z28" s="252">
        <f t="shared" si="19"/>
        <v>907717</v>
      </c>
      <c r="AA28" s="252">
        <f>AA13+AA22</f>
        <v>478395</v>
      </c>
    </row>
    <row r="29" spans="1:27" s="11" customFormat="1" ht="15.75">
      <c r="A29" s="1">
        <v>26</v>
      </c>
      <c r="B29" s="87" t="s">
        <v>118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5683437</v>
      </c>
      <c r="G29" s="5">
        <f t="shared" si="20"/>
        <v>5683437</v>
      </c>
      <c r="H29" s="5">
        <f>H14+H23</f>
        <v>5683437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5683437</v>
      </c>
      <c r="M29" s="5">
        <f t="shared" si="20"/>
        <v>5683437</v>
      </c>
      <c r="N29" s="5">
        <f>N14+N23</f>
        <v>5683437</v>
      </c>
      <c r="O29" s="254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</row>
    <row r="30" spans="1:27" s="11" customFormat="1" ht="15.75">
      <c r="A30" s="1">
        <v>27</v>
      </c>
      <c r="B30" s="87" t="s">
        <v>119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10296949</v>
      </c>
      <c r="G30" s="5">
        <f t="shared" si="21"/>
        <v>4828043</v>
      </c>
      <c r="H30" s="5">
        <f>H15+H24</f>
        <v>429322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10296949</v>
      </c>
      <c r="M30" s="5">
        <f t="shared" si="21"/>
        <v>4828043</v>
      </c>
      <c r="N30" s="5">
        <f>N15+N24</f>
        <v>429322</v>
      </c>
      <c r="O30" s="254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</row>
    <row r="31" spans="1:27" s="11" customFormat="1" ht="15.75">
      <c r="A31" s="1">
        <v>28</v>
      </c>
      <c r="B31" s="83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31735649</v>
      </c>
      <c r="G31" s="14">
        <f t="shared" si="22"/>
        <v>26950790</v>
      </c>
      <c r="H31" s="14">
        <f t="shared" si="22"/>
        <v>21364358</v>
      </c>
      <c r="I31" s="14">
        <f t="shared" si="22"/>
        <v>2448000</v>
      </c>
      <c r="J31" s="14">
        <f t="shared" si="22"/>
        <v>4841713</v>
      </c>
      <c r="K31" s="14">
        <f t="shared" si="22"/>
        <v>4448698</v>
      </c>
      <c r="L31" s="14">
        <f t="shared" si="22"/>
        <v>34183649</v>
      </c>
      <c r="M31" s="14">
        <f t="shared" si="22"/>
        <v>31792503</v>
      </c>
      <c r="N31" s="14">
        <f t="shared" si="22"/>
        <v>25813056</v>
      </c>
      <c r="O31" s="83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33390399</v>
      </c>
      <c r="T31" s="14">
        <f t="shared" si="23"/>
        <v>31050915</v>
      </c>
      <c r="U31" s="14">
        <f t="shared" si="23"/>
        <v>16761300</v>
      </c>
      <c r="V31" s="14">
        <f t="shared" si="23"/>
        <v>793250</v>
      </c>
      <c r="W31" s="14">
        <f t="shared" si="23"/>
        <v>741588</v>
      </c>
      <c r="X31" s="14">
        <f t="shared" si="23"/>
        <v>706425</v>
      </c>
      <c r="Y31" s="14">
        <f t="shared" si="23"/>
        <v>34183649</v>
      </c>
      <c r="Z31" s="14">
        <f t="shared" si="23"/>
        <v>31792503</v>
      </c>
      <c r="AA31" s="14">
        <f t="shared" si="23"/>
        <v>17467725</v>
      </c>
    </row>
    <row r="32" ht="15">
      <c r="Z32" s="128"/>
    </row>
    <row r="35" spans="15:18" ht="15" hidden="1">
      <c r="O35" s="39" t="e">
        <f>#REF!-#REF!</f>
        <v>#REF!</v>
      </c>
      <c r="P35" s="39"/>
      <c r="Q35" s="39"/>
      <c r="R35" s="39"/>
    </row>
  </sheetData>
  <sheetProtection/>
  <mergeCells count="69">
    <mergeCell ref="V22:V24"/>
    <mergeCell ref="R22:R24"/>
    <mergeCell ref="U22:U24"/>
    <mergeCell ref="C10:C11"/>
    <mergeCell ref="F10:F11"/>
    <mergeCell ref="Q13:Q15"/>
    <mergeCell ref="P22:P24"/>
    <mergeCell ref="Q22:Q24"/>
    <mergeCell ref="T22:T24"/>
    <mergeCell ref="Y22:Y24"/>
    <mergeCell ref="V13:V15"/>
    <mergeCell ref="R13:R15"/>
    <mergeCell ref="U13:U15"/>
    <mergeCell ref="X13:X15"/>
    <mergeCell ref="T28:T30"/>
    <mergeCell ref="W28:W30"/>
    <mergeCell ref="Y13:Y15"/>
    <mergeCell ref="Y28:Y30"/>
    <mergeCell ref="W13:W15"/>
    <mergeCell ref="B4:B5"/>
    <mergeCell ref="B10:B11"/>
    <mergeCell ref="S13:S15"/>
    <mergeCell ref="O13:O15"/>
    <mergeCell ref="O22:O24"/>
    <mergeCell ref="V28:V30"/>
    <mergeCell ref="O28:O30"/>
    <mergeCell ref="P28:P30"/>
    <mergeCell ref="N10:N11"/>
    <mergeCell ref="R28:R30"/>
    <mergeCell ref="W22:W24"/>
    <mergeCell ref="Q28:Q30"/>
    <mergeCell ref="D10:D11"/>
    <mergeCell ref="G10:G11"/>
    <mergeCell ref="J10:J11"/>
    <mergeCell ref="M10:M11"/>
    <mergeCell ref="T13:T15"/>
    <mergeCell ref="L10:L11"/>
    <mergeCell ref="P13:P15"/>
    <mergeCell ref="I10:I11"/>
    <mergeCell ref="F4:H4"/>
    <mergeCell ref="I4:K4"/>
    <mergeCell ref="L4:N4"/>
    <mergeCell ref="P4:R4"/>
    <mergeCell ref="S4:U4"/>
    <mergeCell ref="U28:U30"/>
    <mergeCell ref="S22:S24"/>
    <mergeCell ref="S28:S30"/>
    <mergeCell ref="O4:O5"/>
    <mergeCell ref="K10:K11"/>
    <mergeCell ref="B26:N26"/>
    <mergeCell ref="O26:AA26"/>
    <mergeCell ref="AA13:AA15"/>
    <mergeCell ref="Z28:Z30"/>
    <mergeCell ref="Z13:Z15"/>
    <mergeCell ref="Z22:Z24"/>
    <mergeCell ref="X28:X30"/>
    <mergeCell ref="AA28:AA30"/>
    <mergeCell ref="X22:X24"/>
    <mergeCell ref="AA22:AA24"/>
    <mergeCell ref="A1:AA1"/>
    <mergeCell ref="V4:X4"/>
    <mergeCell ref="Y4:AA4"/>
    <mergeCell ref="B6:N6"/>
    <mergeCell ref="O6:AA6"/>
    <mergeCell ref="B17:N17"/>
    <mergeCell ref="O17:AA17"/>
    <mergeCell ref="C4:E4"/>
    <mergeCell ref="E10:E11"/>
    <mergeCell ref="H10:H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7" r:id="rId1"/>
  <headerFooter>
    <oddHeader>&amp;R&amp;"Arial,Normál"&amp;10 1. melléklet a 7/2019.(V.14.)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30" sqref="D30"/>
    </sheetView>
  </sheetViews>
  <sheetFormatPr defaultColWidth="9.140625" defaultRowHeight="15"/>
  <cols>
    <col min="1" max="1" width="5.7109375" style="179" customWidth="1"/>
    <col min="2" max="2" width="33.421875" style="194" customWidth="1"/>
    <col min="3" max="3" width="18.8515625" style="194" customWidth="1"/>
    <col min="4" max="4" width="17.7109375" style="194" customWidth="1"/>
    <col min="5" max="5" width="16.421875" style="194" customWidth="1"/>
    <col min="6" max="16384" width="9.140625" style="194" customWidth="1"/>
  </cols>
  <sheetData>
    <row r="1" spans="1:8" s="181" customFormat="1" ht="17.25" customHeight="1">
      <c r="A1" s="284" t="s">
        <v>705</v>
      </c>
      <c r="B1" s="284"/>
      <c r="C1" s="284"/>
      <c r="D1" s="284"/>
      <c r="E1" s="284"/>
      <c r="F1" s="180"/>
      <c r="G1" s="180"/>
      <c r="H1" s="180"/>
    </row>
    <row r="2" spans="1:8" s="181" customFormat="1" ht="17.25" customHeight="1">
      <c r="A2" s="284" t="s">
        <v>706</v>
      </c>
      <c r="B2" s="284"/>
      <c r="C2" s="284"/>
      <c r="D2" s="284"/>
      <c r="E2" s="284"/>
      <c r="F2" s="180"/>
      <c r="G2" s="180"/>
      <c r="H2" s="180"/>
    </row>
    <row r="3" spans="1:8" s="181" customFormat="1" ht="17.25" customHeight="1">
      <c r="A3" s="284" t="s">
        <v>670</v>
      </c>
      <c r="B3" s="284"/>
      <c r="C3" s="284"/>
      <c r="D3" s="284"/>
      <c r="E3" s="284"/>
      <c r="F3" s="180"/>
      <c r="G3" s="180"/>
      <c r="H3" s="180"/>
    </row>
    <row r="4" spans="1:8" s="181" customFormat="1" ht="17.25" customHeight="1">
      <c r="A4" s="179"/>
      <c r="B4" s="180"/>
      <c r="C4" s="180"/>
      <c r="D4" s="180"/>
      <c r="E4" s="180"/>
      <c r="F4" s="180"/>
      <c r="G4" s="180"/>
      <c r="H4" s="180"/>
    </row>
    <row r="5" spans="1:5" s="179" customFormat="1" ht="13.5" customHeight="1">
      <c r="A5" s="182"/>
      <c r="B5" s="183" t="s">
        <v>0</v>
      </c>
      <c r="C5" s="183" t="s">
        <v>1</v>
      </c>
      <c r="D5" s="183" t="s">
        <v>2</v>
      </c>
      <c r="E5" s="183" t="s">
        <v>3</v>
      </c>
    </row>
    <row r="6" spans="1:5" s="187" customFormat="1" ht="14.25">
      <c r="A6" s="184">
        <v>1</v>
      </c>
      <c r="B6" s="185" t="s">
        <v>9</v>
      </c>
      <c r="C6" s="185" t="s">
        <v>675</v>
      </c>
      <c r="D6" s="186" t="s">
        <v>707</v>
      </c>
      <c r="E6" s="186" t="s">
        <v>677</v>
      </c>
    </row>
    <row r="7" spans="1:5" s="187" customFormat="1" ht="15.75">
      <c r="A7" s="184">
        <v>2</v>
      </c>
      <c r="B7" s="188" t="s">
        <v>708</v>
      </c>
      <c r="C7" s="189"/>
      <c r="D7" s="189"/>
      <c r="E7" s="189"/>
    </row>
    <row r="8" spans="1:5" s="187" customFormat="1" ht="15.75">
      <c r="A8" s="184">
        <v>3</v>
      </c>
      <c r="B8" s="188" t="s">
        <v>674</v>
      </c>
      <c r="C8" s="190"/>
      <c r="D8" s="190"/>
      <c r="E8" s="191"/>
    </row>
    <row r="9" spans="1:5" s="193" customFormat="1" ht="15.75">
      <c r="A9" s="184">
        <v>4</v>
      </c>
      <c r="B9" s="192" t="s">
        <v>709</v>
      </c>
      <c r="C9" s="191">
        <v>726560</v>
      </c>
      <c r="D9" s="191">
        <v>726560</v>
      </c>
      <c r="E9" s="191">
        <f>C9-D9</f>
        <v>0</v>
      </c>
    </row>
    <row r="10" spans="1:5" s="187" customFormat="1" ht="15.75">
      <c r="A10" s="184">
        <v>5</v>
      </c>
      <c r="B10" s="192" t="s">
        <v>710</v>
      </c>
      <c r="C10" s="191">
        <v>431800</v>
      </c>
      <c r="D10" s="191">
        <v>317853</v>
      </c>
      <c r="E10" s="191">
        <f>C10-D10</f>
        <v>113947</v>
      </c>
    </row>
    <row r="11" spans="1:5" ht="15.75">
      <c r="A11" s="184">
        <v>6</v>
      </c>
      <c r="B11" s="192" t="s">
        <v>711</v>
      </c>
      <c r="C11" s="191">
        <v>200780</v>
      </c>
      <c r="D11" s="191">
        <v>21536</v>
      </c>
      <c r="E11" s="191">
        <f>C11-D11</f>
        <v>179244</v>
      </c>
    </row>
    <row r="12" spans="1:5" ht="15.75">
      <c r="A12" s="184">
        <v>7</v>
      </c>
      <c r="B12" s="195" t="s">
        <v>712</v>
      </c>
      <c r="C12" s="196">
        <f>SUM(C9:C11)</f>
        <v>1359140</v>
      </c>
      <c r="D12" s="196">
        <f>SUM(D9:D11)</f>
        <v>1065949</v>
      </c>
      <c r="E12" s="196">
        <f>SUM(E9:E11)</f>
        <v>293191</v>
      </c>
    </row>
    <row r="13" spans="1:5" ht="15.75">
      <c r="A13" s="184">
        <v>8</v>
      </c>
      <c r="B13" s="188" t="s">
        <v>674</v>
      </c>
      <c r="C13" s="191"/>
      <c r="D13" s="191"/>
      <c r="E13" s="191"/>
    </row>
    <row r="14" spans="1:5" ht="15.75">
      <c r="A14" s="184">
        <v>9</v>
      </c>
      <c r="B14" s="192" t="s">
        <v>713</v>
      </c>
      <c r="C14" s="191">
        <v>213209</v>
      </c>
      <c r="D14" s="191">
        <v>213209</v>
      </c>
      <c r="E14" s="191">
        <f>C14-D14</f>
        <v>0</v>
      </c>
    </row>
    <row r="15" spans="1:5" ht="15.75">
      <c r="A15" s="184">
        <v>10</v>
      </c>
      <c r="B15" s="195" t="s">
        <v>714</v>
      </c>
      <c r="C15" s="196">
        <f>SUM(C14:C14)</f>
        <v>213209</v>
      </c>
      <c r="D15" s="196">
        <f>SUM(D14:D14)</f>
        <v>213209</v>
      </c>
      <c r="E15" s="196">
        <f>SUM(E14:E14)</f>
        <v>0</v>
      </c>
    </row>
    <row r="16" spans="1:5" ht="15.75">
      <c r="A16" s="184">
        <v>11</v>
      </c>
      <c r="B16" s="188" t="s">
        <v>715</v>
      </c>
      <c r="C16" s="190"/>
      <c r="D16" s="190"/>
      <c r="E16" s="191"/>
    </row>
    <row r="17" spans="1:5" ht="15.75">
      <c r="A17" s="184">
        <v>12</v>
      </c>
      <c r="B17" s="192" t="s">
        <v>716</v>
      </c>
      <c r="C17" s="191">
        <v>1037500</v>
      </c>
      <c r="D17" s="191">
        <v>1037500</v>
      </c>
      <c r="E17" s="191">
        <f>C17-D17</f>
        <v>0</v>
      </c>
    </row>
    <row r="18" spans="1:5" ht="15.75">
      <c r="A18" s="184">
        <v>13</v>
      </c>
      <c r="B18" s="192" t="s">
        <v>717</v>
      </c>
      <c r="C18" s="191">
        <v>207634</v>
      </c>
      <c r="D18" s="191">
        <v>207634</v>
      </c>
      <c r="E18" s="191">
        <f>C18-D18</f>
        <v>0</v>
      </c>
    </row>
    <row r="19" spans="1:5" ht="15.75">
      <c r="A19" s="184">
        <v>14</v>
      </c>
      <c r="B19" s="192" t="s">
        <v>718</v>
      </c>
      <c r="C19" s="191">
        <v>200000</v>
      </c>
      <c r="D19" s="191">
        <v>200000</v>
      </c>
      <c r="E19" s="191">
        <f>C19-D19</f>
        <v>0</v>
      </c>
    </row>
    <row r="20" spans="1:5" ht="15.75">
      <c r="A20" s="184">
        <v>15</v>
      </c>
      <c r="B20" s="192" t="s">
        <v>719</v>
      </c>
      <c r="C20" s="191">
        <v>192265</v>
      </c>
      <c r="D20" s="191">
        <v>76401</v>
      </c>
      <c r="E20" s="191">
        <f>C20-D20</f>
        <v>115864</v>
      </c>
    </row>
    <row r="21" spans="1:5" ht="15.75">
      <c r="A21" s="184">
        <v>16</v>
      </c>
      <c r="B21" s="188" t="s">
        <v>712</v>
      </c>
      <c r="C21" s="189">
        <f>SUM(C17:C20)</f>
        <v>1637399</v>
      </c>
      <c r="D21" s="189">
        <f>SUM(D17:D20)</f>
        <v>1521535</v>
      </c>
      <c r="E21" s="189">
        <f>SUM(E17:E20)</f>
        <v>115864</v>
      </c>
    </row>
    <row r="22" spans="1:5" ht="15.75" hidden="1">
      <c r="A22" s="184">
        <v>17</v>
      </c>
      <c r="B22" s="188"/>
      <c r="C22" s="190"/>
      <c r="D22" s="190"/>
      <c r="E22" s="190"/>
    </row>
    <row r="23" spans="1:5" ht="15.75">
      <c r="A23" s="184">
        <v>17</v>
      </c>
      <c r="B23" s="197" t="s">
        <v>720</v>
      </c>
      <c r="C23" s="198">
        <f>SUM(C21,C22)</f>
        <v>1637399</v>
      </c>
      <c r="D23" s="198">
        <f>SUM(D21,D22)</f>
        <v>1521535</v>
      </c>
      <c r="E23" s="198">
        <f>SUM(E21,E22)</f>
        <v>115864</v>
      </c>
    </row>
  </sheetData>
  <sheetProtection/>
  <mergeCells count="3">
    <mergeCell ref="A1:E1"/>
    <mergeCell ref="A2:E2"/>
    <mergeCell ref="A3:E3"/>
  </mergeCells>
  <printOptions/>
  <pageMargins left="0.6692913385826772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32.8515625" style="0" customWidth="1"/>
    <col min="3" max="3" width="26.00390625" style="0" customWidth="1"/>
  </cols>
  <sheetData>
    <row r="1" spans="1:3" ht="15.75">
      <c r="A1" s="285" t="s">
        <v>721</v>
      </c>
      <c r="B1" s="285"/>
      <c r="C1" s="285"/>
    </row>
    <row r="2" spans="1:3" ht="15.75">
      <c r="A2" s="285" t="s">
        <v>722</v>
      </c>
      <c r="B2" s="285"/>
      <c r="C2" s="285"/>
    </row>
    <row r="3" spans="1:3" ht="15.75">
      <c r="A3" s="285" t="s">
        <v>670</v>
      </c>
      <c r="B3" s="285"/>
      <c r="C3" s="285"/>
    </row>
    <row r="4" spans="1:3" ht="18">
      <c r="A4" s="199"/>
      <c r="B4" s="200"/>
      <c r="C4" s="200"/>
    </row>
    <row r="5" spans="1:3" ht="18">
      <c r="A5" s="201"/>
      <c r="B5" s="202" t="s">
        <v>0</v>
      </c>
      <c r="C5" s="202" t="s">
        <v>1</v>
      </c>
    </row>
    <row r="6" spans="1:3" ht="15.75">
      <c r="A6" s="203">
        <v>1</v>
      </c>
      <c r="B6" s="204" t="s">
        <v>723</v>
      </c>
      <c r="C6" s="205" t="s">
        <v>724</v>
      </c>
    </row>
    <row r="7" spans="1:3" ht="15.75">
      <c r="A7" s="203">
        <v>2</v>
      </c>
      <c r="B7" s="206" t="s">
        <v>725</v>
      </c>
      <c r="C7" s="206">
        <v>19000</v>
      </c>
    </row>
    <row r="8" spans="1:3" ht="15.75">
      <c r="A8" s="203">
        <v>3</v>
      </c>
      <c r="B8" s="206" t="s">
        <v>726</v>
      </c>
      <c r="C8" s="207">
        <v>22000</v>
      </c>
    </row>
    <row r="9" spans="1:3" ht="15.75">
      <c r="A9" s="203">
        <v>4</v>
      </c>
      <c r="B9" s="208" t="s">
        <v>727</v>
      </c>
      <c r="C9" s="208">
        <f>SUM(C7:C8)</f>
        <v>41000</v>
      </c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&amp;R3.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4" sqref="A4:A34"/>
    </sheetView>
  </sheetViews>
  <sheetFormatPr defaultColWidth="9.140625" defaultRowHeight="15"/>
  <cols>
    <col min="1" max="1" width="4.57421875" style="179" customWidth="1"/>
    <col min="2" max="2" width="43.00390625" style="238" customWidth="1"/>
    <col min="3" max="3" width="15.8515625" style="238" customWidth="1"/>
    <col min="4" max="4" width="18.8515625" style="238" customWidth="1"/>
    <col min="5" max="5" width="18.421875" style="238" customWidth="1"/>
    <col min="6" max="6" width="19.140625" style="238" customWidth="1"/>
    <col min="7" max="7" width="17.421875" style="238" customWidth="1"/>
    <col min="8" max="8" width="18.28125" style="238" customWidth="1"/>
    <col min="9" max="16384" width="9.140625" style="238" customWidth="1"/>
  </cols>
  <sheetData>
    <row r="1" spans="1:8" s="209" customFormat="1" ht="17.25" customHeight="1">
      <c r="A1" s="286" t="s">
        <v>728</v>
      </c>
      <c r="B1" s="286"/>
      <c r="C1" s="286"/>
      <c r="D1" s="286"/>
      <c r="E1" s="286"/>
      <c r="F1" s="286"/>
      <c r="G1" s="286"/>
      <c r="H1" s="286"/>
    </row>
    <row r="2" spans="1:2" s="211" customFormat="1" ht="18.75" customHeight="1">
      <c r="A2" s="179"/>
      <c r="B2" s="210"/>
    </row>
    <row r="3" spans="1:8" s="214" customFormat="1" ht="15.75">
      <c r="A3" s="212"/>
      <c r="B3" s="213" t="s">
        <v>0</v>
      </c>
      <c r="C3" s="213" t="s">
        <v>1</v>
      </c>
      <c r="D3" s="213" t="s">
        <v>2</v>
      </c>
      <c r="E3" s="213" t="s">
        <v>3</v>
      </c>
      <c r="F3" s="213" t="s">
        <v>6</v>
      </c>
      <c r="G3" s="213" t="s">
        <v>47</v>
      </c>
      <c r="H3" s="213" t="s">
        <v>48</v>
      </c>
    </row>
    <row r="4" spans="1:8" s="218" customFormat="1" ht="42.75">
      <c r="A4" s="215" t="s">
        <v>729</v>
      </c>
      <c r="B4" s="216" t="s">
        <v>9</v>
      </c>
      <c r="C4" s="217" t="s">
        <v>730</v>
      </c>
      <c r="D4" s="217" t="s">
        <v>731</v>
      </c>
      <c r="E4" s="217" t="s">
        <v>732</v>
      </c>
      <c r="F4" s="217" t="s">
        <v>733</v>
      </c>
      <c r="G4" s="217" t="s">
        <v>734</v>
      </c>
      <c r="H4" s="216" t="s">
        <v>735</v>
      </c>
    </row>
    <row r="5" spans="1:8" s="221" customFormat="1" ht="19.5" customHeight="1">
      <c r="A5" s="215" t="s">
        <v>736</v>
      </c>
      <c r="B5" s="219" t="s">
        <v>737</v>
      </c>
      <c r="C5" s="219">
        <v>5000198</v>
      </c>
      <c r="D5" s="219">
        <v>108578373</v>
      </c>
      <c r="E5" s="219">
        <v>6838662</v>
      </c>
      <c r="F5" s="219">
        <v>0</v>
      </c>
      <c r="G5" s="219">
        <v>0</v>
      </c>
      <c r="H5" s="220">
        <f aca="true" t="shared" si="0" ref="H5:H16">SUM(C5:G5)</f>
        <v>120417233</v>
      </c>
    </row>
    <row r="6" spans="1:8" s="225" customFormat="1" ht="25.5" customHeight="1">
      <c r="A6" s="215" t="s">
        <v>738</v>
      </c>
      <c r="B6" s="222" t="s">
        <v>739</v>
      </c>
      <c r="C6" s="223">
        <v>0</v>
      </c>
      <c r="D6" s="224"/>
      <c r="E6" s="224"/>
      <c r="F6" s="223">
        <v>529505</v>
      </c>
      <c r="G6" s="224"/>
      <c r="H6" s="223">
        <f t="shared" si="0"/>
        <v>529505</v>
      </c>
    </row>
    <row r="7" spans="1:8" s="225" customFormat="1" ht="19.5" customHeight="1">
      <c r="A7" s="215" t="s">
        <v>740</v>
      </c>
      <c r="B7" s="223" t="s">
        <v>741</v>
      </c>
      <c r="C7" s="224"/>
      <c r="D7" s="224"/>
      <c r="E7" s="224"/>
      <c r="F7" s="226">
        <v>761912</v>
      </c>
      <c r="G7" s="224"/>
      <c r="H7" s="223">
        <f t="shared" si="0"/>
        <v>761912</v>
      </c>
    </row>
    <row r="8" spans="1:8" s="230" customFormat="1" ht="19.5" customHeight="1">
      <c r="A8" s="215" t="s">
        <v>742</v>
      </c>
      <c r="B8" s="227" t="s">
        <v>743</v>
      </c>
      <c r="C8" s="228"/>
      <c r="D8" s="228">
        <v>743700</v>
      </c>
      <c r="E8" s="228"/>
      <c r="F8" s="228"/>
      <c r="G8" s="228"/>
      <c r="H8" s="229">
        <f t="shared" si="0"/>
        <v>743700</v>
      </c>
    </row>
    <row r="9" spans="1:8" s="230" customFormat="1" ht="19.5" customHeight="1">
      <c r="A9" s="215" t="s">
        <v>744</v>
      </c>
      <c r="B9" s="231" t="s">
        <v>745</v>
      </c>
      <c r="C9" s="228"/>
      <c r="D9" s="228"/>
      <c r="E9" s="228">
        <v>200780</v>
      </c>
      <c r="F9" s="228"/>
      <c r="G9" s="228"/>
      <c r="H9" s="229">
        <f t="shared" si="0"/>
        <v>200780</v>
      </c>
    </row>
    <row r="10" spans="1:8" s="230" customFormat="1" ht="19.5" customHeight="1">
      <c r="A10" s="215" t="s">
        <v>746</v>
      </c>
      <c r="B10" s="231" t="s">
        <v>747</v>
      </c>
      <c r="C10" s="228"/>
      <c r="D10" s="228">
        <v>287725</v>
      </c>
      <c r="E10" s="228"/>
      <c r="F10" s="228"/>
      <c r="G10" s="228"/>
      <c r="H10" s="229">
        <f t="shared" si="0"/>
        <v>287725</v>
      </c>
    </row>
    <row r="11" spans="1:8" s="230" customFormat="1" ht="19.5" customHeight="1">
      <c r="A11" s="215" t="s">
        <v>748</v>
      </c>
      <c r="B11" s="227" t="s">
        <v>749</v>
      </c>
      <c r="C11" s="228"/>
      <c r="D11" s="228">
        <v>18212</v>
      </c>
      <c r="E11" s="227"/>
      <c r="F11" s="228"/>
      <c r="G11" s="228"/>
      <c r="H11" s="229">
        <f>C11+D11+E11+F11</f>
        <v>18212</v>
      </c>
    </row>
    <row r="12" spans="1:8" s="230" customFormat="1" ht="19.5" customHeight="1">
      <c r="A12" s="215" t="s">
        <v>750</v>
      </c>
      <c r="B12" s="223" t="s">
        <v>751</v>
      </c>
      <c r="C12" s="224"/>
      <c r="D12" s="226">
        <f>SUM(D8:D11)</f>
        <v>1049637</v>
      </c>
      <c r="E12" s="226">
        <f>SUM(E8:E10)</f>
        <v>200780</v>
      </c>
      <c r="F12" s="224"/>
      <c r="G12" s="224"/>
      <c r="H12" s="223">
        <f t="shared" si="0"/>
        <v>1250417</v>
      </c>
    </row>
    <row r="13" spans="1:8" s="230" customFormat="1" ht="19.5" customHeight="1">
      <c r="A13" s="215" t="s">
        <v>752</v>
      </c>
      <c r="B13" s="223" t="s">
        <v>753</v>
      </c>
      <c r="C13" s="226"/>
      <c r="D13" s="226">
        <v>0</v>
      </c>
      <c r="E13" s="226"/>
      <c r="F13" s="226"/>
      <c r="G13" s="224"/>
      <c r="H13" s="223">
        <f t="shared" si="0"/>
        <v>0</v>
      </c>
    </row>
    <row r="14" spans="1:8" s="230" customFormat="1" ht="25.5">
      <c r="A14" s="215" t="s">
        <v>754</v>
      </c>
      <c r="B14" s="222" t="s">
        <v>755</v>
      </c>
      <c r="C14" s="223"/>
      <c r="D14" s="223"/>
      <c r="E14" s="223"/>
      <c r="F14" s="223"/>
      <c r="G14" s="224"/>
      <c r="H14" s="223">
        <f t="shared" si="0"/>
        <v>0</v>
      </c>
    </row>
    <row r="15" spans="1:8" s="225" customFormat="1" ht="19.5" customHeight="1">
      <c r="A15" s="215" t="s">
        <v>756</v>
      </c>
      <c r="B15" s="231" t="s">
        <v>758</v>
      </c>
      <c r="C15" s="229"/>
      <c r="D15" s="229"/>
      <c r="E15" s="229">
        <v>0</v>
      </c>
      <c r="F15" s="229"/>
      <c r="G15" s="232"/>
      <c r="H15" s="229">
        <f t="shared" si="0"/>
        <v>0</v>
      </c>
    </row>
    <row r="16" spans="1:8" s="225" customFormat="1" ht="19.5" customHeight="1">
      <c r="A16" s="215" t="s">
        <v>757</v>
      </c>
      <c r="B16" s="223" t="s">
        <v>760</v>
      </c>
      <c r="C16" s="223"/>
      <c r="D16" s="223">
        <f>SUM(D15:D15)</f>
        <v>0</v>
      </c>
      <c r="E16" s="223">
        <f>SUM(E15:E15)</f>
        <v>0</v>
      </c>
      <c r="F16" s="223"/>
      <c r="G16" s="223"/>
      <c r="H16" s="223">
        <f t="shared" si="0"/>
        <v>0</v>
      </c>
    </row>
    <row r="17" spans="1:8" s="225" customFormat="1" ht="27.75" customHeight="1">
      <c r="A17" s="215" t="s">
        <v>759</v>
      </c>
      <c r="B17" s="220" t="s">
        <v>762</v>
      </c>
      <c r="C17" s="220">
        <v>0</v>
      </c>
      <c r="D17" s="220">
        <f>SUM(D6,D13,D14,D16,D12)</f>
        <v>1049637</v>
      </c>
      <c r="E17" s="220">
        <f>SUM(E6,E13,E14,E16,E12)</f>
        <v>200780</v>
      </c>
      <c r="F17" s="220">
        <f>SUM(F6,F13,F14,F16,F12,F7)</f>
        <v>1291417</v>
      </c>
      <c r="G17" s="220">
        <f>SUM(G6,G13,G14,G16,G12)</f>
        <v>0</v>
      </c>
      <c r="H17" s="220">
        <f>C17+D17+G17+E17+F17</f>
        <v>2541834</v>
      </c>
    </row>
    <row r="18" spans="1:8" s="230" customFormat="1" ht="12.75">
      <c r="A18" s="215" t="s">
        <v>761</v>
      </c>
      <c r="B18" s="223" t="s">
        <v>764</v>
      </c>
      <c r="C18" s="223"/>
      <c r="D18" s="223">
        <v>0</v>
      </c>
      <c r="E18" s="223">
        <v>0</v>
      </c>
      <c r="F18" s="224"/>
      <c r="G18" s="224"/>
      <c r="H18" s="223">
        <f aca="true" t="shared" si="1" ref="H18:H24">SUM(C18:G18)</f>
        <v>0</v>
      </c>
    </row>
    <row r="19" spans="1:8" s="230" customFormat="1" ht="12.75">
      <c r="A19" s="215" t="s">
        <v>763</v>
      </c>
      <c r="B19" s="229" t="s">
        <v>766</v>
      </c>
      <c r="C19" s="229"/>
      <c r="D19" s="229"/>
      <c r="E19" s="229">
        <v>44874</v>
      </c>
      <c r="F19" s="232"/>
      <c r="G19" s="232"/>
      <c r="H19" s="229">
        <v>44874</v>
      </c>
    </row>
    <row r="20" spans="1:8" s="225" customFormat="1" ht="19.5" customHeight="1">
      <c r="A20" s="215" t="s">
        <v>765</v>
      </c>
      <c r="B20" s="223" t="s">
        <v>768</v>
      </c>
      <c r="C20" s="223">
        <v>0</v>
      </c>
      <c r="D20" s="223">
        <v>0</v>
      </c>
      <c r="E20" s="223">
        <f>E19</f>
        <v>44874</v>
      </c>
      <c r="F20" s="223"/>
      <c r="G20" s="223"/>
      <c r="H20" s="223">
        <f t="shared" si="1"/>
        <v>44874</v>
      </c>
    </row>
    <row r="21" spans="1:8" s="225" customFormat="1" ht="19.5" customHeight="1">
      <c r="A21" s="215" t="s">
        <v>767</v>
      </c>
      <c r="B21" s="233" t="s">
        <v>770</v>
      </c>
      <c r="C21" s="233"/>
      <c r="D21" s="233"/>
      <c r="E21" s="233"/>
      <c r="F21" s="233"/>
      <c r="G21" s="224"/>
      <c r="H21" s="233">
        <f t="shared" si="1"/>
        <v>0</v>
      </c>
    </row>
    <row r="22" spans="1:8" s="235" customFormat="1" ht="19.5" customHeight="1">
      <c r="A22" s="215" t="s">
        <v>769</v>
      </c>
      <c r="B22" s="234" t="s">
        <v>772</v>
      </c>
      <c r="C22" s="233"/>
      <c r="D22" s="233"/>
      <c r="E22" s="233"/>
      <c r="F22" s="233">
        <v>1250417</v>
      </c>
      <c r="G22" s="224"/>
      <c r="H22" s="233">
        <f t="shared" si="1"/>
        <v>1250417</v>
      </c>
    </row>
    <row r="23" spans="1:8" s="235" customFormat="1" ht="19.5" customHeight="1">
      <c r="A23" s="215" t="s">
        <v>771</v>
      </c>
      <c r="B23" s="231" t="s">
        <v>774</v>
      </c>
      <c r="C23" s="233"/>
      <c r="D23" s="233"/>
      <c r="E23" s="233">
        <v>0</v>
      </c>
      <c r="F23" s="233"/>
      <c r="G23" s="224"/>
      <c r="H23" s="233">
        <f t="shared" si="1"/>
        <v>0</v>
      </c>
    </row>
    <row r="24" spans="1:8" s="225" customFormat="1" ht="19.5" customHeight="1">
      <c r="A24" s="215" t="s">
        <v>773</v>
      </c>
      <c r="B24" s="236" t="s">
        <v>776</v>
      </c>
      <c r="C24" s="236"/>
      <c r="D24" s="236">
        <f>SUM(D23:D23)</f>
        <v>0</v>
      </c>
      <c r="E24" s="236">
        <f>SUM(E23:E23)</f>
        <v>0</v>
      </c>
      <c r="F24" s="236">
        <f>F22+F23</f>
        <v>1250417</v>
      </c>
      <c r="G24" s="236"/>
      <c r="H24" s="236">
        <f t="shared" si="1"/>
        <v>1250417</v>
      </c>
    </row>
    <row r="25" spans="1:8" s="230" customFormat="1" ht="19.5" customHeight="1">
      <c r="A25" s="215" t="s">
        <v>775</v>
      </c>
      <c r="B25" s="236" t="s">
        <v>778</v>
      </c>
      <c r="C25" s="236">
        <f>SUM(C24,C20)</f>
        <v>0</v>
      </c>
      <c r="D25" s="236">
        <f>SUM(D24,D20,D18)</f>
        <v>0</v>
      </c>
      <c r="E25" s="236">
        <f>SUM(E24,E20,E18)</f>
        <v>44874</v>
      </c>
      <c r="F25" s="236">
        <f>F20+F22+F23</f>
        <v>1250417</v>
      </c>
      <c r="G25" s="236">
        <f>SUM(G18,G20,G21,G22,G24)</f>
        <v>0</v>
      </c>
      <c r="H25" s="236">
        <f>C25+D25+E25+F25+G25</f>
        <v>1295291</v>
      </c>
    </row>
    <row r="26" spans="1:8" s="230" customFormat="1" ht="19.5" customHeight="1">
      <c r="A26" s="215" t="s">
        <v>777</v>
      </c>
      <c r="B26" s="219" t="s">
        <v>780</v>
      </c>
      <c r="C26" s="219">
        <f>C5+C17-C25</f>
        <v>5000198</v>
      </c>
      <c r="D26" s="219">
        <f>D5+D17-D25</f>
        <v>109628010</v>
      </c>
      <c r="E26" s="219">
        <f>E5+E17-E25</f>
        <v>6994568</v>
      </c>
      <c r="F26" s="219">
        <f>F5+F17-F25</f>
        <v>41000</v>
      </c>
      <c r="G26" s="219">
        <f>G5+G17-G25</f>
        <v>0</v>
      </c>
      <c r="H26" s="219">
        <f>C26+D26+E26+F26+G26</f>
        <v>121663776</v>
      </c>
    </row>
    <row r="27" spans="1:8" s="230" customFormat="1" ht="19.5" customHeight="1">
      <c r="A27" s="215" t="s">
        <v>779</v>
      </c>
      <c r="B27" s="219" t="s">
        <v>782</v>
      </c>
      <c r="C27" s="219">
        <v>4016472</v>
      </c>
      <c r="D27" s="219">
        <v>30839515</v>
      </c>
      <c r="E27" s="219">
        <v>6518362</v>
      </c>
      <c r="F27" s="224"/>
      <c r="G27" s="219">
        <v>0</v>
      </c>
      <c r="H27" s="219">
        <f aca="true" t="shared" si="2" ref="H27:H34">SUM(C27:G27)</f>
        <v>41374349</v>
      </c>
    </row>
    <row r="28" spans="1:8" s="225" customFormat="1" ht="19.5" customHeight="1">
      <c r="A28" s="215" t="s">
        <v>781</v>
      </c>
      <c r="B28" s="233" t="s">
        <v>784</v>
      </c>
      <c r="C28" s="233">
        <v>330000</v>
      </c>
      <c r="D28" s="233">
        <v>2425664</v>
      </c>
      <c r="E28" s="237">
        <v>112025</v>
      </c>
      <c r="F28" s="224"/>
      <c r="G28" s="233"/>
      <c r="H28" s="233">
        <f>SUM(C28:G28)</f>
        <v>2867689</v>
      </c>
    </row>
    <row r="29" spans="1:8" ht="19.5" customHeight="1">
      <c r="A29" s="215" t="s">
        <v>783</v>
      </c>
      <c r="B29" s="233" t="s">
        <v>786</v>
      </c>
      <c r="C29" s="233">
        <v>0</v>
      </c>
      <c r="D29" s="233"/>
      <c r="E29" s="233">
        <v>44874</v>
      </c>
      <c r="F29" s="224"/>
      <c r="G29" s="233"/>
      <c r="H29" s="233">
        <f t="shared" si="2"/>
        <v>44874</v>
      </c>
    </row>
    <row r="30" spans="1:8" ht="27.75" customHeight="1">
      <c r="A30" s="215" t="s">
        <v>785</v>
      </c>
      <c r="B30" s="233" t="s">
        <v>788</v>
      </c>
      <c r="C30" s="233"/>
      <c r="D30" s="233"/>
      <c r="E30" s="233"/>
      <c r="F30" s="233"/>
      <c r="G30" s="233"/>
      <c r="H30" s="233">
        <f t="shared" si="2"/>
        <v>0</v>
      </c>
    </row>
    <row r="31" spans="1:8" ht="27.75" customHeight="1">
      <c r="A31" s="215" t="s">
        <v>787</v>
      </c>
      <c r="B31" s="233" t="s">
        <v>790</v>
      </c>
      <c r="C31" s="233"/>
      <c r="D31" s="233"/>
      <c r="E31" s="233"/>
      <c r="F31" s="233"/>
      <c r="G31" s="233"/>
      <c r="H31" s="233">
        <f t="shared" si="2"/>
        <v>0</v>
      </c>
    </row>
    <row r="32" spans="1:8" ht="27.75" customHeight="1">
      <c r="A32" s="215" t="s">
        <v>789</v>
      </c>
      <c r="B32" s="219" t="s">
        <v>792</v>
      </c>
      <c r="C32" s="219">
        <f>C27+C28-C29</f>
        <v>4346472</v>
      </c>
      <c r="D32" s="219">
        <f>D27+D28-D29</f>
        <v>33265179</v>
      </c>
      <c r="E32" s="219">
        <f>E27+E28-E29</f>
        <v>6585513</v>
      </c>
      <c r="F32" s="219">
        <f>F27+F28-F29</f>
        <v>0</v>
      </c>
      <c r="G32" s="219">
        <f>G27+G28-G29</f>
        <v>0</v>
      </c>
      <c r="H32" s="219">
        <f t="shared" si="2"/>
        <v>44197164</v>
      </c>
    </row>
    <row r="33" spans="1:8" s="221" customFormat="1" ht="19.5" customHeight="1">
      <c r="A33" s="215" t="s">
        <v>791</v>
      </c>
      <c r="B33" s="219" t="s">
        <v>794</v>
      </c>
      <c r="C33" s="219">
        <f>C26-C32</f>
        <v>653726</v>
      </c>
      <c r="D33" s="219">
        <f>D26-D32</f>
        <v>76362831</v>
      </c>
      <c r="E33" s="219">
        <f>E26-E32</f>
        <v>409055</v>
      </c>
      <c r="F33" s="219">
        <f>F26-F32</f>
        <v>41000</v>
      </c>
      <c r="G33" s="219">
        <f>G26-G32</f>
        <v>0</v>
      </c>
      <c r="H33" s="219">
        <f t="shared" si="2"/>
        <v>77466612</v>
      </c>
    </row>
    <row r="34" spans="1:8" s="221" customFormat="1" ht="19.5" customHeight="1">
      <c r="A34" s="215" t="s">
        <v>793</v>
      </c>
      <c r="B34" s="233" t="s">
        <v>795</v>
      </c>
      <c r="C34" s="233">
        <v>4000198</v>
      </c>
      <c r="D34" s="233">
        <v>100064</v>
      </c>
      <c r="E34" s="237">
        <v>6169723</v>
      </c>
      <c r="F34" s="233"/>
      <c r="G34" s="233">
        <v>0</v>
      </c>
      <c r="H34" s="233">
        <f t="shared" si="2"/>
        <v>10269985</v>
      </c>
    </row>
  </sheetData>
  <sheetProtection/>
  <mergeCells count="1">
    <mergeCell ref="A1:H1"/>
  </mergeCells>
  <printOptions horizontalCentered="1"/>
  <pageMargins left="0.4330708661417323" right="0.4330708661417323" top="0.2755905511811024" bottom="0.5118110236220472" header="0.15748031496062992" footer="0.5118110236220472"/>
  <pageSetup fitToHeight="1" fitToWidth="1" horizontalDpi="600" verticalDpi="600" orientation="landscape" paperSize="9" scale="68" r:id="rId1"/>
  <headerFooter alignWithMargins="0">
    <oddHeader>&amp;R&amp;"Arial,Normál"&amp;10 3.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239" t="s">
        <v>620</v>
      </c>
      <c r="B1" s="239"/>
      <c r="C1" s="239"/>
      <c r="D1" s="239"/>
      <c r="E1" s="239"/>
    </row>
    <row r="2" spans="1:5" s="2" customFormat="1" ht="15.75">
      <c r="A2" s="239" t="s">
        <v>662</v>
      </c>
      <c r="B2" s="239"/>
      <c r="C2" s="239"/>
      <c r="D2" s="239"/>
      <c r="E2" s="239"/>
    </row>
    <row r="3" s="2" customFormat="1" ht="15.75"/>
    <row r="4" spans="1:5" s="11" customFormat="1" ht="15.75">
      <c r="A4" s="149"/>
      <c r="B4" s="149" t="s">
        <v>0</v>
      </c>
      <c r="C4" s="149" t="s">
        <v>1</v>
      </c>
      <c r="D4" s="149" t="s">
        <v>2</v>
      </c>
      <c r="E4" s="149" t="s">
        <v>3</v>
      </c>
    </row>
    <row r="5" spans="1:5" s="11" customFormat="1" ht="15.75">
      <c r="A5" s="149">
        <v>1</v>
      </c>
      <c r="B5" s="82" t="s">
        <v>9</v>
      </c>
      <c r="C5" s="150">
        <v>43100</v>
      </c>
      <c r="D5" s="150" t="s">
        <v>663</v>
      </c>
      <c r="E5" s="150">
        <v>43465</v>
      </c>
    </row>
    <row r="6" spans="1:5" s="11" customFormat="1" ht="15.75">
      <c r="A6" s="149">
        <v>2</v>
      </c>
      <c r="B6" s="153" t="s">
        <v>667</v>
      </c>
      <c r="C6" s="132"/>
      <c r="D6" s="132"/>
      <c r="E6" s="132"/>
    </row>
    <row r="7" spans="1:5" s="11" customFormat="1" ht="15.75">
      <c r="A7" s="149">
        <v>3</v>
      </c>
      <c r="B7" s="154" t="s">
        <v>664</v>
      </c>
      <c r="C7" s="132">
        <v>100000</v>
      </c>
      <c r="D7" s="132"/>
      <c r="E7" s="132"/>
    </row>
    <row r="8" spans="1:5" s="11" customFormat="1" ht="15.75">
      <c r="A8" s="149">
        <v>4</v>
      </c>
      <c r="B8" s="154" t="s">
        <v>665</v>
      </c>
      <c r="C8" s="132"/>
      <c r="D8" s="132"/>
      <c r="E8" s="132">
        <v>100000</v>
      </c>
    </row>
    <row r="9" spans="1:5" s="11" customFormat="1" ht="15.75">
      <c r="A9" s="149">
        <v>5</v>
      </c>
      <c r="B9" s="153" t="s">
        <v>666</v>
      </c>
      <c r="C9" s="146">
        <f>SUM(C6:C8)</f>
        <v>100000</v>
      </c>
      <c r="D9" s="146">
        <f>SUM(D6:D8)</f>
        <v>0</v>
      </c>
      <c r="E9" s="146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kimutatás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70" t="s">
        <v>498</v>
      </c>
      <c r="B1" s="270"/>
      <c r="C1" s="270"/>
      <c r="D1" s="270"/>
      <c r="E1" s="270"/>
      <c r="F1" s="270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64" t="s">
        <v>9</v>
      </c>
      <c r="C4" s="6" t="s">
        <v>381</v>
      </c>
      <c r="D4" s="6" t="s">
        <v>462</v>
      </c>
      <c r="E4" s="6" t="s">
        <v>512</v>
      </c>
      <c r="F4" s="6" t="s">
        <v>548</v>
      </c>
    </row>
    <row r="5" spans="1:6" s="10" customFormat="1" ht="15.75">
      <c r="A5" s="1">
        <v>2</v>
      </c>
      <c r="B5" s="265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8.28125" style="53" customWidth="1"/>
    <col min="2" max="3" width="16.140625" style="53" customWidth="1"/>
    <col min="4" max="138" width="9.140625" style="52" customWidth="1"/>
    <col min="139" max="16384" width="9.140625" style="53" customWidth="1"/>
  </cols>
  <sheetData>
    <row r="1" spans="1:138" s="49" customFormat="1" ht="18">
      <c r="A1" s="287" t="s">
        <v>560</v>
      </c>
      <c r="B1" s="287"/>
      <c r="C1" s="28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69" t="s">
        <v>56</v>
      </c>
      <c r="B3" s="54" t="s">
        <v>57</v>
      </c>
      <c r="C3" s="54" t="s">
        <v>668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0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1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1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0" t="s">
        <v>61</v>
      </c>
      <c r="B7" s="56">
        <v>0</v>
      </c>
      <c r="C7" s="56">
        <v>0</v>
      </c>
    </row>
    <row r="8" spans="1:3" ht="31.5">
      <c r="A8" s="72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3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3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2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2" t="s">
        <v>66</v>
      </c>
      <c r="B12" s="57">
        <f>SUM(B13,B16,B19,B25,B22)</f>
        <v>700000</v>
      </c>
      <c r="C12" s="57">
        <f>SUM(C13,C16,C19,C25,C22)</f>
        <v>700000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3" t="s">
        <v>67</v>
      </c>
      <c r="B13" s="58">
        <v>0</v>
      </c>
      <c r="C13" s="58">
        <v>0</v>
      </c>
    </row>
    <row r="14" spans="1:138" s="55" customFormat="1" ht="18">
      <c r="A14" s="74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4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3" t="s">
        <v>70</v>
      </c>
      <c r="B16" s="58">
        <f>SUM(B17:B18)</f>
        <v>700000</v>
      </c>
      <c r="C16" s="58">
        <f>SUM(C17:C18)</f>
        <v>700000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4" t="s">
        <v>68</v>
      </c>
      <c r="B17" s="59">
        <v>700000</v>
      </c>
      <c r="C17" s="59">
        <v>700000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4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3" t="s">
        <v>101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4" t="s">
        <v>68</v>
      </c>
      <c r="B20" s="59">
        <v>0</v>
      </c>
      <c r="C20" s="59">
        <v>0</v>
      </c>
    </row>
    <row r="21" spans="1:138" s="55" customFormat="1" ht="25.5">
      <c r="A21" s="74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3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4" t="s">
        <v>68</v>
      </c>
      <c r="B23" s="59">
        <v>0</v>
      </c>
      <c r="C23" s="59">
        <v>0</v>
      </c>
    </row>
    <row r="24" spans="1:3" ht="25.5">
      <c r="A24" s="74" t="s">
        <v>69</v>
      </c>
      <c r="B24" s="59">
        <v>0</v>
      </c>
      <c r="C24" s="59">
        <v>0</v>
      </c>
    </row>
    <row r="25" spans="1:3" ht="18">
      <c r="A25" s="73" t="s">
        <v>72</v>
      </c>
      <c r="B25" s="58">
        <f>SUM(B26:B27)</f>
        <v>0</v>
      </c>
      <c r="C25" s="58">
        <f>SUM(C26:C27)</f>
        <v>0</v>
      </c>
    </row>
    <row r="26" spans="1:3" ht="18">
      <c r="A26" s="74" t="s">
        <v>68</v>
      </c>
      <c r="B26" s="59">
        <v>0</v>
      </c>
      <c r="C26" s="59">
        <v>0</v>
      </c>
    </row>
    <row r="27" spans="1:3" ht="25.5">
      <c r="A27" s="74" t="s">
        <v>69</v>
      </c>
      <c r="B27" s="59">
        <v>0</v>
      </c>
      <c r="C27" s="59">
        <v>0</v>
      </c>
    </row>
    <row r="28" spans="1:3" ht="31.5">
      <c r="A28" s="72" t="s">
        <v>73</v>
      </c>
      <c r="B28" s="57">
        <v>0</v>
      </c>
      <c r="C28" s="57">
        <v>0</v>
      </c>
    </row>
    <row r="29" spans="1:3" ht="18">
      <c r="A29" s="75" t="s">
        <v>74</v>
      </c>
      <c r="B29" s="57">
        <f>SUM(B8,B11,B12,B28,B4,B7)</f>
        <v>700000</v>
      </c>
      <c r="C29" s="57">
        <f>SUM(C8,C11,C12,C28,C4,C7)</f>
        <v>700000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4">
      <selection activeCell="A2" sqref="A2:D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63" t="s">
        <v>497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s="16" customFormat="1" ht="15.75">
      <c r="A2" s="256" t="s">
        <v>369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s="16" customFormat="1" ht="15.75">
      <c r="A3" s="256" t="s">
        <v>368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ht="15.75">
      <c r="A4" s="256" t="s">
        <v>519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61" t="s">
        <v>9</v>
      </c>
      <c r="C7" s="259" t="s">
        <v>462</v>
      </c>
      <c r="D7" s="259"/>
      <c r="E7" s="259"/>
      <c r="F7" s="260"/>
      <c r="G7" s="258" t="s">
        <v>512</v>
      </c>
      <c r="H7" s="259"/>
      <c r="I7" s="259"/>
      <c r="J7" s="260"/>
      <c r="K7" s="259" t="s">
        <v>548</v>
      </c>
      <c r="L7" s="260"/>
    </row>
    <row r="8" spans="1:12" s="3" customFormat="1" ht="31.5">
      <c r="A8" s="1"/>
      <c r="B8" s="288"/>
      <c r="C8" s="4" t="s">
        <v>520</v>
      </c>
      <c r="D8" s="4" t="s">
        <v>521</v>
      </c>
      <c r="E8" s="4" t="s">
        <v>558</v>
      </c>
      <c r="F8" s="4" t="s">
        <v>559</v>
      </c>
      <c r="G8" s="4" t="s">
        <v>520</v>
      </c>
      <c r="H8" s="4" t="s">
        <v>521</v>
      </c>
      <c r="I8" s="4" t="s">
        <v>558</v>
      </c>
      <c r="J8" s="4" t="s">
        <v>559</v>
      </c>
      <c r="K8" s="4" t="s">
        <v>558</v>
      </c>
      <c r="L8" s="4" t="s">
        <v>559</v>
      </c>
    </row>
    <row r="9" spans="1:12" s="3" customFormat="1" ht="15.75">
      <c r="A9" s="1">
        <v>2</v>
      </c>
      <c r="B9" s="262"/>
      <c r="C9" s="6" t="s">
        <v>370</v>
      </c>
      <c r="D9" s="6" t="s">
        <v>370</v>
      </c>
      <c r="E9" s="6" t="s">
        <v>4</v>
      </c>
      <c r="F9" s="6" t="s">
        <v>4</v>
      </c>
      <c r="G9" s="6" t="s">
        <v>370</v>
      </c>
      <c r="H9" s="6" t="s">
        <v>370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376</v>
      </c>
      <c r="C10" s="15">
        <v>4950000</v>
      </c>
      <c r="D10" s="15">
        <v>4950000</v>
      </c>
      <c r="E10" s="15">
        <v>2000000</v>
      </c>
      <c r="F10" s="15">
        <v>2000000</v>
      </c>
      <c r="G10" s="15">
        <v>4950000</v>
      </c>
      <c r="H10" s="15">
        <v>4950000</v>
      </c>
      <c r="I10" s="15">
        <v>2000000</v>
      </c>
      <c r="J10" s="15">
        <v>2000000</v>
      </c>
      <c r="K10" s="15">
        <v>2000000</v>
      </c>
      <c r="L10" s="15">
        <v>2000000</v>
      </c>
    </row>
    <row r="11" spans="1:12" ht="30">
      <c r="A11" s="1">
        <v>4</v>
      </c>
      <c r="B11" s="44" t="s">
        <v>377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2000</v>
      </c>
      <c r="D12" s="15">
        <v>2000</v>
      </c>
      <c r="E12" s="15">
        <v>2000</v>
      </c>
      <c r="F12" s="15">
        <v>2000</v>
      </c>
      <c r="G12" s="15">
        <v>2000</v>
      </c>
      <c r="H12" s="15">
        <v>2000</v>
      </c>
      <c r="I12" s="15">
        <v>2000</v>
      </c>
      <c r="J12" s="15">
        <v>2000</v>
      </c>
      <c r="K12" s="15">
        <v>2000</v>
      </c>
      <c r="L12" s="15">
        <v>2000</v>
      </c>
    </row>
    <row r="13" spans="1:12" ht="45">
      <c r="A13" s="1">
        <v>6</v>
      </c>
      <c r="B13" s="44" t="s">
        <v>30</v>
      </c>
      <c r="C13" s="15">
        <v>57000</v>
      </c>
      <c r="D13" s="15">
        <v>57000</v>
      </c>
      <c r="E13" s="15">
        <v>610000</v>
      </c>
      <c r="F13" s="15">
        <v>610000</v>
      </c>
      <c r="G13" s="15">
        <v>57000</v>
      </c>
      <c r="H13" s="15">
        <v>57000</v>
      </c>
      <c r="I13" s="15">
        <v>610000</v>
      </c>
      <c r="J13" s="15">
        <v>610000</v>
      </c>
      <c r="K13" s="15">
        <v>610000</v>
      </c>
      <c r="L13" s="15">
        <v>610000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378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5009000</v>
      </c>
      <c r="D17" s="18">
        <f>SUM(D10:D16)</f>
        <v>5009000</v>
      </c>
      <c r="E17" s="18">
        <f aca="true" t="shared" si="0" ref="E17:K17">SUM(E10:E16)</f>
        <v>2612000</v>
      </c>
      <c r="F17" s="18">
        <f>SUM(F10:F16)</f>
        <v>2612000</v>
      </c>
      <c r="G17" s="18">
        <f t="shared" si="0"/>
        <v>5009000</v>
      </c>
      <c r="H17" s="18">
        <f>SUM(H10:H16)</f>
        <v>5009000</v>
      </c>
      <c r="I17" s="18">
        <f t="shared" si="0"/>
        <v>2612000</v>
      </c>
      <c r="J17" s="18">
        <f>SUM(J10:J16)</f>
        <v>2612000</v>
      </c>
      <c r="K17" s="18">
        <f t="shared" si="0"/>
        <v>2612000</v>
      </c>
      <c r="L17" s="18">
        <f>SUM(L10:L16)</f>
        <v>2612000</v>
      </c>
    </row>
    <row r="18" spans="1:12" ht="15.75">
      <c r="A18" s="1">
        <v>11</v>
      </c>
      <c r="B18" s="46" t="s">
        <v>52</v>
      </c>
      <c r="C18" s="18">
        <f>ROUNDDOWN(C17*0.5,0)</f>
        <v>2504500</v>
      </c>
      <c r="D18" s="18">
        <f>ROUNDDOWN(D17*0.5,0)</f>
        <v>2504500</v>
      </c>
      <c r="E18" s="18">
        <f aca="true" t="shared" si="1" ref="E18:K18">ROUNDDOWN(E17*0.5,0)</f>
        <v>1306000</v>
      </c>
      <c r="F18" s="18">
        <f>ROUNDDOWN(F17*0.5,0)</f>
        <v>1306000</v>
      </c>
      <c r="G18" s="18">
        <f t="shared" si="1"/>
        <v>2504500</v>
      </c>
      <c r="H18" s="18">
        <f>ROUNDDOWN(H17*0.5,0)</f>
        <v>2504500</v>
      </c>
      <c r="I18" s="18">
        <f t="shared" si="1"/>
        <v>1306000</v>
      </c>
      <c r="J18" s="18">
        <f>ROUNDDOWN(J17*0.5,0)</f>
        <v>1306000</v>
      </c>
      <c r="K18" s="18">
        <f t="shared" si="1"/>
        <v>1306000</v>
      </c>
      <c r="L18" s="18">
        <f>ROUNDDOWN(L17*0.5,0)</f>
        <v>1306000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2504500</v>
      </c>
      <c r="D27" s="18">
        <f t="shared" si="3"/>
        <v>2504500</v>
      </c>
      <c r="E27" s="18">
        <f t="shared" si="3"/>
        <v>1306000</v>
      </c>
      <c r="F27" s="18">
        <f t="shared" si="3"/>
        <v>1306000</v>
      </c>
      <c r="G27" s="18">
        <f t="shared" si="3"/>
        <v>2504500</v>
      </c>
      <c r="H27" s="18">
        <f t="shared" si="3"/>
        <v>2504500</v>
      </c>
      <c r="I27" s="18">
        <f t="shared" si="3"/>
        <v>1306000</v>
      </c>
      <c r="J27" s="18">
        <f t="shared" si="3"/>
        <v>1306000</v>
      </c>
      <c r="K27" s="18">
        <f t="shared" si="3"/>
        <v>1306000</v>
      </c>
      <c r="L27" s="18">
        <f t="shared" si="3"/>
        <v>1306000</v>
      </c>
    </row>
    <row r="28" spans="1:12" s="22" customFormat="1" ht="42.75">
      <c r="A28" s="1">
        <v>21</v>
      </c>
      <c r="B28" s="47" t="s">
        <v>373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10296949</v>
      </c>
      <c r="F28" s="18">
        <f t="shared" si="4"/>
        <v>10296949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522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109</v>
      </c>
      <c r="C30" s="15">
        <v>0</v>
      </c>
      <c r="D30" s="15">
        <v>0</v>
      </c>
      <c r="E30" s="15">
        <v>10296949</v>
      </c>
      <c r="F30" s="15">
        <v>10296949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372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10"/>
  <sheetViews>
    <sheetView zoomScalePageLayoutView="0" workbookViewId="0" topLeftCell="A1">
      <selection activeCell="H306" sqref="H306"/>
    </sheetView>
  </sheetViews>
  <sheetFormatPr defaultColWidth="9.140625" defaultRowHeight="15"/>
  <cols>
    <col min="1" max="1" width="57.28125" style="108" customWidth="1"/>
    <col min="2" max="2" width="5.7109375" style="16" customWidth="1"/>
    <col min="3" max="5" width="12.140625" style="16" customWidth="1"/>
    <col min="6" max="16384" width="9.140625" style="16" customWidth="1"/>
  </cols>
  <sheetData>
    <row r="1" spans="1:5" ht="15.75" customHeight="1">
      <c r="A1" s="289" t="s">
        <v>531</v>
      </c>
      <c r="B1" s="289"/>
      <c r="C1" s="289"/>
      <c r="D1" s="289"/>
      <c r="E1" s="289"/>
    </row>
    <row r="2" spans="1:5" ht="15.75">
      <c r="A2" s="256" t="s">
        <v>484</v>
      </c>
      <c r="B2" s="256"/>
      <c r="C2" s="256"/>
      <c r="D2" s="256"/>
      <c r="E2" s="256"/>
    </row>
    <row r="3" spans="1:3" ht="15.75">
      <c r="A3" s="106"/>
      <c r="B3" s="42"/>
      <c r="C3" s="42"/>
    </row>
    <row r="4" spans="1:5" s="10" customFormat="1" ht="31.5">
      <c r="A4" s="96" t="s">
        <v>9</v>
      </c>
      <c r="B4" s="17" t="s">
        <v>128</v>
      </c>
      <c r="C4" s="38" t="s">
        <v>4</v>
      </c>
      <c r="D4" s="38" t="s">
        <v>587</v>
      </c>
      <c r="E4" s="38" t="s">
        <v>588</v>
      </c>
    </row>
    <row r="5" spans="1:5" s="10" customFormat="1" ht="16.5">
      <c r="A5" s="66" t="s">
        <v>85</v>
      </c>
      <c r="B5" s="99"/>
      <c r="C5" s="77"/>
      <c r="D5" s="77"/>
      <c r="E5" s="77"/>
    </row>
    <row r="6" spans="1:5" s="10" customFormat="1" ht="17.25" customHeight="1">
      <c r="A6" s="65" t="s">
        <v>254</v>
      </c>
      <c r="B6" s="17"/>
      <c r="C6" s="77"/>
      <c r="D6" s="77"/>
      <c r="E6" s="77"/>
    </row>
    <row r="7" spans="1:5" s="10" customFormat="1" ht="15.75" hidden="1">
      <c r="A7" s="81" t="s">
        <v>137</v>
      </c>
      <c r="B7" s="17">
        <v>2</v>
      </c>
      <c r="C7" s="77"/>
      <c r="D7" s="77"/>
      <c r="E7" s="77"/>
    </row>
    <row r="8" spans="1:5" s="10" customFormat="1" ht="15.75">
      <c r="A8" s="81" t="s">
        <v>138</v>
      </c>
      <c r="B8" s="17">
        <v>2</v>
      </c>
      <c r="C8" s="77">
        <v>818410</v>
      </c>
      <c r="D8" s="77">
        <v>818410</v>
      </c>
      <c r="E8" s="77">
        <v>818410</v>
      </c>
    </row>
    <row r="9" spans="1:5" s="10" customFormat="1" ht="15.75">
      <c r="A9" s="81" t="s">
        <v>139</v>
      </c>
      <c r="B9" s="17">
        <v>2</v>
      </c>
      <c r="C9" s="77">
        <v>608000</v>
      </c>
      <c r="D9" s="77">
        <v>608000</v>
      </c>
      <c r="E9" s="77">
        <v>608000</v>
      </c>
    </row>
    <row r="10" spans="1:5" s="10" customFormat="1" ht="15.75">
      <c r="A10" s="81" t="s">
        <v>140</v>
      </c>
      <c r="B10" s="17">
        <v>2</v>
      </c>
      <c r="C10" s="77">
        <v>354660</v>
      </c>
      <c r="D10" s="77">
        <v>354660</v>
      </c>
      <c r="E10" s="77">
        <v>354660</v>
      </c>
    </row>
    <row r="11" spans="1:5" s="10" customFormat="1" ht="15.75">
      <c r="A11" s="81" t="s">
        <v>141</v>
      </c>
      <c r="B11" s="17">
        <v>2</v>
      </c>
      <c r="C11" s="77">
        <v>424490</v>
      </c>
      <c r="D11" s="77">
        <v>424490</v>
      </c>
      <c r="E11" s="77">
        <v>424490</v>
      </c>
    </row>
    <row r="12" spans="1:5" s="10" customFormat="1" ht="15.75">
      <c r="A12" s="81" t="s">
        <v>256</v>
      </c>
      <c r="B12" s="17">
        <v>2</v>
      </c>
      <c r="C12" s="77">
        <v>5000000</v>
      </c>
      <c r="D12" s="77">
        <v>5000000</v>
      </c>
      <c r="E12" s="77">
        <v>5000000</v>
      </c>
    </row>
    <row r="13" spans="1:5" s="10" customFormat="1" ht="15.75">
      <c r="A13" s="81" t="s">
        <v>530</v>
      </c>
      <c r="B13" s="17">
        <v>2</v>
      </c>
      <c r="C13" s="77">
        <v>2018100</v>
      </c>
      <c r="D13" s="77">
        <v>2018100</v>
      </c>
      <c r="E13" s="77">
        <v>2018100</v>
      </c>
    </row>
    <row r="14" spans="1:5" s="10" customFormat="1" ht="31.5" hidden="1">
      <c r="A14" s="81" t="s">
        <v>257</v>
      </c>
      <c r="B14" s="17">
        <v>2</v>
      </c>
      <c r="C14" s="77"/>
      <c r="D14" s="77"/>
      <c r="E14" s="77"/>
    </row>
    <row r="15" spans="1:5" s="10" customFormat="1" ht="15.75">
      <c r="A15" s="107" t="s">
        <v>453</v>
      </c>
      <c r="B15" s="17">
        <v>2</v>
      </c>
      <c r="C15" s="77">
        <v>-195569</v>
      </c>
      <c r="D15" s="77">
        <v>-195569</v>
      </c>
      <c r="E15" s="77">
        <v>-195569</v>
      </c>
    </row>
    <row r="16" spans="1:5" s="10" customFormat="1" ht="31.5">
      <c r="A16" s="81" t="s">
        <v>275</v>
      </c>
      <c r="B16" s="17">
        <v>2</v>
      </c>
      <c r="C16" s="77">
        <v>13800</v>
      </c>
      <c r="D16" s="77">
        <v>13800</v>
      </c>
      <c r="E16" s="77">
        <v>13800</v>
      </c>
    </row>
    <row r="17" spans="1:5" s="10" customFormat="1" ht="31.5">
      <c r="A17" s="104" t="s">
        <v>255</v>
      </c>
      <c r="B17" s="17"/>
      <c r="C17" s="77">
        <f>SUM(C7:C16)</f>
        <v>9041891</v>
      </c>
      <c r="D17" s="77">
        <f>SUM(D7:D16)</f>
        <v>9041891</v>
      </c>
      <c r="E17" s="77">
        <f>SUM(E7:E16)</f>
        <v>9041891</v>
      </c>
    </row>
    <row r="18" spans="1:5" s="10" customFormat="1" ht="15.75" hidden="1">
      <c r="A18" s="81" t="s">
        <v>259</v>
      </c>
      <c r="B18" s="17">
        <v>2</v>
      </c>
      <c r="C18" s="77"/>
      <c r="D18" s="77"/>
      <c r="E18" s="77"/>
    </row>
    <row r="19" spans="1:5" s="10" customFormat="1" ht="15.75" hidden="1">
      <c r="A19" s="81" t="s">
        <v>260</v>
      </c>
      <c r="B19" s="17">
        <v>2</v>
      </c>
      <c r="C19" s="77"/>
      <c r="D19" s="77"/>
      <c r="E19" s="77"/>
    </row>
    <row r="20" spans="1:5" s="10" customFormat="1" ht="31.5" hidden="1">
      <c r="A20" s="104" t="s">
        <v>258</v>
      </c>
      <c r="B20" s="17"/>
      <c r="C20" s="77">
        <f>SUM(C18:C19)</f>
        <v>0</v>
      </c>
      <c r="D20" s="77">
        <f>SUM(D18:D19)</f>
        <v>0</v>
      </c>
      <c r="E20" s="77">
        <f>SUM(E18:E19)</f>
        <v>0</v>
      </c>
    </row>
    <row r="21" spans="1:5" s="10" customFormat="1" ht="15.75" hidden="1">
      <c r="A21" s="81" t="s">
        <v>261</v>
      </c>
      <c r="B21" s="17">
        <v>2</v>
      </c>
      <c r="C21" s="77"/>
      <c r="D21" s="77"/>
      <c r="E21" s="77"/>
    </row>
    <row r="22" spans="1:5" s="10" customFormat="1" ht="15.75" hidden="1">
      <c r="A22" s="81" t="s">
        <v>262</v>
      </c>
      <c r="B22" s="17">
        <v>2</v>
      </c>
      <c r="C22" s="77"/>
      <c r="D22" s="77"/>
      <c r="E22" s="77"/>
    </row>
    <row r="23" spans="1:5" s="10" customFormat="1" ht="15.75" hidden="1">
      <c r="A23" s="107" t="s">
        <v>453</v>
      </c>
      <c r="B23" s="17">
        <v>2</v>
      </c>
      <c r="C23" s="77"/>
      <c r="D23" s="77"/>
      <c r="E23" s="77"/>
    </row>
    <row r="24" spans="1:5" s="10" customFormat="1" ht="15.75">
      <c r="A24" s="81" t="s">
        <v>265</v>
      </c>
      <c r="B24" s="17">
        <v>2</v>
      </c>
      <c r="C24" s="77">
        <v>387520</v>
      </c>
      <c r="D24" s="77">
        <v>276800</v>
      </c>
      <c r="E24" s="77">
        <v>276800</v>
      </c>
    </row>
    <row r="25" spans="1:5" s="10" customFormat="1" ht="15.75" hidden="1">
      <c r="A25" s="81" t="s">
        <v>266</v>
      </c>
      <c r="B25" s="17">
        <v>2</v>
      </c>
      <c r="C25" s="77"/>
      <c r="D25" s="77"/>
      <c r="E25" s="77"/>
    </row>
    <row r="26" spans="1:5" s="10" customFormat="1" ht="31.5">
      <c r="A26" s="81" t="s">
        <v>454</v>
      </c>
      <c r="B26" s="17">
        <v>2</v>
      </c>
      <c r="C26" s="77">
        <v>621000</v>
      </c>
      <c r="D26" s="77">
        <v>621000</v>
      </c>
      <c r="E26" s="77">
        <v>621000</v>
      </c>
    </row>
    <row r="27" spans="1:5" s="10" customFormat="1" ht="15.75" hidden="1">
      <c r="A27" s="81" t="s">
        <v>263</v>
      </c>
      <c r="B27" s="17">
        <v>2</v>
      </c>
      <c r="C27" s="77"/>
      <c r="D27" s="77"/>
      <c r="E27" s="77"/>
    </row>
    <row r="28" spans="1:5" s="10" customFormat="1" ht="15.75">
      <c r="A28" s="81" t="s">
        <v>475</v>
      </c>
      <c r="B28" s="17">
        <v>2</v>
      </c>
      <c r="C28" s="77">
        <v>109440</v>
      </c>
      <c r="D28" s="77">
        <v>136230</v>
      </c>
      <c r="E28" s="77">
        <v>136230</v>
      </c>
    </row>
    <row r="29" spans="1:5" s="10" customFormat="1" ht="47.25">
      <c r="A29" s="104" t="s">
        <v>264</v>
      </c>
      <c r="B29" s="17"/>
      <c r="C29" s="77">
        <f>SUM(C21:C28)</f>
        <v>1117960</v>
      </c>
      <c r="D29" s="77">
        <f>SUM(D21:D28)</f>
        <v>1034030</v>
      </c>
      <c r="E29" s="77">
        <f>SUM(E21:E28)</f>
        <v>1034030</v>
      </c>
    </row>
    <row r="30" spans="1:5" s="10" customFormat="1" ht="31.5">
      <c r="A30" s="81" t="s">
        <v>267</v>
      </c>
      <c r="B30" s="17">
        <v>2</v>
      </c>
      <c r="C30" s="77">
        <v>1800000</v>
      </c>
      <c r="D30" s="77">
        <v>1800000</v>
      </c>
      <c r="E30" s="77">
        <v>1800000</v>
      </c>
    </row>
    <row r="31" spans="1:5" s="10" customFormat="1" ht="31.5">
      <c r="A31" s="104" t="s">
        <v>268</v>
      </c>
      <c r="B31" s="17"/>
      <c r="C31" s="77">
        <f>SUM(C30)</f>
        <v>1800000</v>
      </c>
      <c r="D31" s="77">
        <f>SUM(D30)</f>
        <v>1800000</v>
      </c>
      <c r="E31" s="77">
        <f>SUM(E30)</f>
        <v>1800000</v>
      </c>
    </row>
    <row r="32" spans="1:5" s="10" customFormat="1" ht="15.75" hidden="1">
      <c r="A32" s="81" t="s">
        <v>269</v>
      </c>
      <c r="B32" s="17">
        <v>2</v>
      </c>
      <c r="C32" s="77"/>
      <c r="D32" s="77"/>
      <c r="E32" s="77"/>
    </row>
    <row r="33" spans="1:5" s="10" customFormat="1" ht="15.75">
      <c r="A33" s="61" t="s">
        <v>529</v>
      </c>
      <c r="B33" s="17">
        <v>2</v>
      </c>
      <c r="C33" s="77">
        <v>0</v>
      </c>
      <c r="D33" s="77">
        <v>430000</v>
      </c>
      <c r="E33" s="77">
        <v>430000</v>
      </c>
    </row>
    <row r="34" spans="1:5" s="10" customFormat="1" ht="15.75" hidden="1">
      <c r="A34" s="81" t="s">
        <v>270</v>
      </c>
      <c r="B34" s="17">
        <v>2</v>
      </c>
      <c r="C34" s="77"/>
      <c r="D34" s="77"/>
      <c r="E34" s="77"/>
    </row>
    <row r="35" spans="1:5" s="10" customFormat="1" ht="31.5" hidden="1">
      <c r="A35" s="81" t="s">
        <v>271</v>
      </c>
      <c r="B35" s="17">
        <v>2</v>
      </c>
      <c r="C35" s="77"/>
      <c r="D35" s="77"/>
      <c r="E35" s="77"/>
    </row>
    <row r="36" spans="1:5" s="10" customFormat="1" ht="15.75" hidden="1">
      <c r="A36" s="81" t="s">
        <v>272</v>
      </c>
      <c r="B36" s="17">
        <v>2</v>
      </c>
      <c r="C36" s="77"/>
      <c r="D36" s="77"/>
      <c r="E36" s="77"/>
    </row>
    <row r="37" spans="1:5" s="10" customFormat="1" ht="15.75" hidden="1">
      <c r="A37" s="81" t="s">
        <v>273</v>
      </c>
      <c r="B37" s="17">
        <v>2</v>
      </c>
      <c r="C37" s="77"/>
      <c r="D37" s="77"/>
      <c r="E37" s="77"/>
    </row>
    <row r="38" spans="1:5" s="10" customFormat="1" ht="15.75" hidden="1">
      <c r="A38" s="81" t="s">
        <v>471</v>
      </c>
      <c r="B38" s="17">
        <v>2</v>
      </c>
      <c r="C38" s="77"/>
      <c r="D38" s="77"/>
      <c r="E38" s="77"/>
    </row>
    <row r="39" spans="1:5" s="10" customFormat="1" ht="15.75" hidden="1">
      <c r="A39" s="81" t="s">
        <v>274</v>
      </c>
      <c r="B39" s="17">
        <v>2</v>
      </c>
      <c r="C39" s="77"/>
      <c r="D39" s="77"/>
      <c r="E39" s="77"/>
    </row>
    <row r="40" spans="1:5" s="10" customFormat="1" ht="15.75" hidden="1">
      <c r="A40" s="81" t="s">
        <v>414</v>
      </c>
      <c r="B40" s="17">
        <v>2</v>
      </c>
      <c r="C40" s="77"/>
      <c r="D40" s="77"/>
      <c r="E40" s="77"/>
    </row>
    <row r="41" spans="1:5" s="10" customFormat="1" ht="15.75" hidden="1">
      <c r="A41" s="81" t="s">
        <v>455</v>
      </c>
      <c r="B41" s="17">
        <v>2</v>
      </c>
      <c r="C41" s="77"/>
      <c r="D41" s="77"/>
      <c r="E41" s="77"/>
    </row>
    <row r="42" spans="1:5" s="10" customFormat="1" ht="15.75" hidden="1">
      <c r="A42" s="81" t="s">
        <v>456</v>
      </c>
      <c r="B42" s="17">
        <v>2</v>
      </c>
      <c r="C42" s="77"/>
      <c r="D42" s="77"/>
      <c r="E42" s="77"/>
    </row>
    <row r="43" spans="1:5" s="10" customFormat="1" ht="31.5">
      <c r="A43" s="81" t="s">
        <v>591</v>
      </c>
      <c r="B43" s="17">
        <v>2</v>
      </c>
      <c r="C43" s="77">
        <v>0</v>
      </c>
      <c r="D43" s="77">
        <v>204000</v>
      </c>
      <c r="E43" s="77">
        <v>204000</v>
      </c>
    </row>
    <row r="44" spans="1:5" s="10" customFormat="1" ht="15.75" hidden="1">
      <c r="A44" s="81" t="s">
        <v>275</v>
      </c>
      <c r="B44" s="17">
        <v>2</v>
      </c>
      <c r="C44" s="77"/>
      <c r="D44" s="77"/>
      <c r="E44" s="77"/>
    </row>
    <row r="45" spans="1:5" s="10" customFormat="1" ht="31.5">
      <c r="A45" s="104" t="s">
        <v>415</v>
      </c>
      <c r="B45" s="17"/>
      <c r="C45" s="77">
        <f>SUM(C32:C44)</f>
        <v>0</v>
      </c>
      <c r="D45" s="77">
        <f>SUM(D32:D44)</f>
        <v>634000</v>
      </c>
      <c r="E45" s="77">
        <f>SUM(E32:E44)</f>
        <v>634000</v>
      </c>
    </row>
    <row r="46" spans="1:5" s="10" customFormat="1" ht="15.75">
      <c r="A46" s="61" t="s">
        <v>565</v>
      </c>
      <c r="B46" s="17">
        <v>2</v>
      </c>
      <c r="C46" s="77">
        <v>0</v>
      </c>
      <c r="D46" s="77">
        <v>45604</v>
      </c>
      <c r="E46" s="77">
        <v>45604</v>
      </c>
    </row>
    <row r="47" spans="1:5" s="10" customFormat="1" ht="15.75">
      <c r="A47" s="104" t="s">
        <v>416</v>
      </c>
      <c r="B47" s="17"/>
      <c r="C47" s="77">
        <f>SUM(C46)</f>
        <v>0</v>
      </c>
      <c r="D47" s="77">
        <f>SUM(D46)</f>
        <v>45604</v>
      </c>
      <c r="E47" s="77">
        <f>SUM(E46)</f>
        <v>45604</v>
      </c>
    </row>
    <row r="48" spans="1:5" s="10" customFormat="1" ht="15.75" hidden="1">
      <c r="A48" s="61"/>
      <c r="B48" s="17">
        <v>2</v>
      </c>
      <c r="C48" s="77"/>
      <c r="D48" s="77"/>
      <c r="E48" s="77"/>
    </row>
    <row r="49" spans="1:5" s="10" customFormat="1" ht="15.75" hidden="1">
      <c r="A49" s="61" t="s">
        <v>277</v>
      </c>
      <c r="B49" s="17"/>
      <c r="C49" s="77">
        <f>SUM(C48)</f>
        <v>0</v>
      </c>
      <c r="D49" s="77">
        <f>SUM(D48)</f>
        <v>0</v>
      </c>
      <c r="E49" s="77">
        <f>SUM(E48)</f>
        <v>0</v>
      </c>
    </row>
    <row r="50" spans="1:5" s="10" customFormat="1" ht="15.75" hidden="1">
      <c r="A50" s="61"/>
      <c r="B50" s="17"/>
      <c r="C50" s="77"/>
      <c r="D50" s="77"/>
      <c r="E50" s="77"/>
    </row>
    <row r="51" spans="1:5" s="10" customFormat="1" ht="31.5" hidden="1">
      <c r="A51" s="61" t="s">
        <v>280</v>
      </c>
      <c r="B51" s="17"/>
      <c r="C51" s="77"/>
      <c r="D51" s="77"/>
      <c r="E51" s="77"/>
    </row>
    <row r="52" spans="1:5" s="10" customFormat="1" ht="15.75" hidden="1">
      <c r="A52" s="61"/>
      <c r="B52" s="17"/>
      <c r="C52" s="77"/>
      <c r="D52" s="77"/>
      <c r="E52" s="77"/>
    </row>
    <row r="53" spans="1:5" s="10" customFormat="1" ht="31.5" hidden="1">
      <c r="A53" s="61" t="s">
        <v>279</v>
      </c>
      <c r="B53" s="17"/>
      <c r="C53" s="77"/>
      <c r="D53" s="77"/>
      <c r="E53" s="77"/>
    </row>
    <row r="54" spans="1:5" s="10" customFormat="1" ht="15.75" hidden="1">
      <c r="A54" s="61"/>
      <c r="B54" s="17"/>
      <c r="C54" s="77"/>
      <c r="D54" s="77"/>
      <c r="E54" s="77"/>
    </row>
    <row r="55" spans="1:5" s="10" customFormat="1" ht="31.5" hidden="1">
      <c r="A55" s="61" t="s">
        <v>278</v>
      </c>
      <c r="B55" s="17"/>
      <c r="C55" s="77"/>
      <c r="D55" s="77"/>
      <c r="E55" s="77"/>
    </row>
    <row r="56" spans="1:5" s="10" customFormat="1" ht="15.75">
      <c r="A56" s="81" t="s">
        <v>469</v>
      </c>
      <c r="B56" s="17">
        <v>2</v>
      </c>
      <c r="C56" s="77">
        <v>0</v>
      </c>
      <c r="D56" s="77">
        <v>52000</v>
      </c>
      <c r="E56" s="77">
        <v>52000</v>
      </c>
    </row>
    <row r="57" spans="1:5" s="10" customFormat="1" ht="15.75" hidden="1">
      <c r="A57" s="81"/>
      <c r="B57" s="17"/>
      <c r="C57" s="77"/>
      <c r="D57" s="77"/>
      <c r="E57" s="77"/>
    </row>
    <row r="58" spans="1:5" s="10" customFormat="1" ht="15.75" hidden="1">
      <c r="A58" s="81"/>
      <c r="B58" s="17"/>
      <c r="C58" s="77"/>
      <c r="D58" s="77"/>
      <c r="E58" s="77"/>
    </row>
    <row r="59" spans="1:5" s="10" customFormat="1" ht="15.75" hidden="1">
      <c r="A59" s="81" t="s">
        <v>470</v>
      </c>
      <c r="B59" s="17">
        <v>2</v>
      </c>
      <c r="C59" s="77"/>
      <c r="D59" s="77"/>
      <c r="E59" s="77"/>
    </row>
    <row r="60" spans="1:5" s="10" customFormat="1" ht="15.75">
      <c r="A60" s="103" t="s">
        <v>593</v>
      </c>
      <c r="B60" s="94"/>
      <c r="C60" s="77">
        <f>SUM(C56:C59)</f>
        <v>0</v>
      </c>
      <c r="D60" s="77">
        <f>SUM(D56:D59)</f>
        <v>52000</v>
      </c>
      <c r="E60" s="77">
        <f>SUM(E56:E59)</f>
        <v>52000</v>
      </c>
    </row>
    <row r="61" spans="1:5" s="10" customFormat="1" ht="15.75" hidden="1">
      <c r="A61" s="81" t="s">
        <v>142</v>
      </c>
      <c r="B61" s="94">
        <v>2</v>
      </c>
      <c r="C61" s="77"/>
      <c r="D61" s="77"/>
      <c r="E61" s="77"/>
    </row>
    <row r="62" spans="1:5" s="10" customFormat="1" ht="15.75" hidden="1">
      <c r="A62" s="81" t="s">
        <v>281</v>
      </c>
      <c r="B62" s="94">
        <v>2</v>
      </c>
      <c r="C62" s="77"/>
      <c r="D62" s="77"/>
      <c r="E62" s="77"/>
    </row>
    <row r="63" spans="1:5" s="10" customFormat="1" ht="15.75" hidden="1">
      <c r="A63" s="81" t="s">
        <v>143</v>
      </c>
      <c r="B63" s="94">
        <v>2</v>
      </c>
      <c r="C63" s="77"/>
      <c r="D63" s="77"/>
      <c r="E63" s="77"/>
    </row>
    <row r="64" spans="1:5" s="10" customFormat="1" ht="15.75" hidden="1">
      <c r="A64" s="103" t="s">
        <v>145</v>
      </c>
      <c r="B64" s="94"/>
      <c r="C64" s="77">
        <f>SUM(C61:C63)</f>
        <v>0</v>
      </c>
      <c r="D64" s="77">
        <f>SUM(D61:D63)</f>
        <v>0</v>
      </c>
      <c r="E64" s="77">
        <f>SUM(E61:E63)</f>
        <v>0</v>
      </c>
    </row>
    <row r="65" spans="1:5" s="10" customFormat="1" ht="15.75" hidden="1">
      <c r="A65" s="81" t="s">
        <v>482</v>
      </c>
      <c r="B65" s="94">
        <v>2</v>
      </c>
      <c r="C65" s="77"/>
      <c r="D65" s="77"/>
      <c r="E65" s="77"/>
    </row>
    <row r="66" spans="1:5" s="10" customFormat="1" ht="15.75" hidden="1">
      <c r="A66" s="61" t="s">
        <v>505</v>
      </c>
      <c r="B66" s="94">
        <v>2</v>
      </c>
      <c r="C66" s="77"/>
      <c r="D66" s="77"/>
      <c r="E66" s="77"/>
    </row>
    <row r="67" spans="1:5" s="10" customFormat="1" ht="15.75" hidden="1">
      <c r="A67" s="103" t="s">
        <v>146</v>
      </c>
      <c r="B67" s="94"/>
      <c r="C67" s="77">
        <f>SUM(C65:C65)</f>
        <v>0</v>
      </c>
      <c r="D67" s="77">
        <f>SUM(D65:D65)</f>
        <v>0</v>
      </c>
      <c r="E67" s="77">
        <f>SUM(E65:E65)</f>
        <v>0</v>
      </c>
    </row>
    <row r="68" spans="1:5" s="10" customFormat="1" ht="15.75" hidden="1">
      <c r="A68" s="81" t="s">
        <v>117</v>
      </c>
      <c r="B68" s="17">
        <v>2</v>
      </c>
      <c r="C68" s="77"/>
      <c r="D68" s="77"/>
      <c r="E68" s="77"/>
    </row>
    <row r="69" spans="1:5" s="10" customFormat="1" ht="15.75" hidden="1">
      <c r="A69" s="81" t="s">
        <v>430</v>
      </c>
      <c r="B69" s="96">
        <v>2</v>
      </c>
      <c r="C69" s="77"/>
      <c r="D69" s="77"/>
      <c r="E69" s="77"/>
    </row>
    <row r="70" spans="1:5" s="10" customFormat="1" ht="15.75">
      <c r="A70" s="81" t="s">
        <v>540</v>
      </c>
      <c r="B70" s="96">
        <v>2</v>
      </c>
      <c r="C70" s="77">
        <v>2419</v>
      </c>
      <c r="D70" s="77">
        <v>2419</v>
      </c>
      <c r="E70" s="77">
        <v>2419</v>
      </c>
    </row>
    <row r="71" spans="1:5" s="10" customFormat="1" ht="15.75" hidden="1">
      <c r="A71" s="81" t="s">
        <v>431</v>
      </c>
      <c r="B71" s="96">
        <v>2</v>
      </c>
      <c r="C71" s="77"/>
      <c r="D71" s="77"/>
      <c r="E71" s="77"/>
    </row>
    <row r="72" spans="1:5" s="10" customFormat="1" ht="15.75">
      <c r="A72" s="81" t="s">
        <v>541</v>
      </c>
      <c r="B72" s="96">
        <v>2</v>
      </c>
      <c r="C72" s="77">
        <v>7809</v>
      </c>
      <c r="D72" s="77">
        <v>7809</v>
      </c>
      <c r="E72" s="77">
        <v>7809</v>
      </c>
    </row>
    <row r="73" spans="1:5" s="10" customFormat="1" ht="15.75" hidden="1">
      <c r="A73" s="81" t="s">
        <v>432</v>
      </c>
      <c r="B73" s="96">
        <v>2</v>
      </c>
      <c r="C73" s="77"/>
      <c r="D73" s="77"/>
      <c r="E73" s="77"/>
    </row>
    <row r="74" spans="1:5" s="10" customFormat="1" ht="15.75">
      <c r="A74" s="81" t="s">
        <v>542</v>
      </c>
      <c r="B74" s="96">
        <v>2</v>
      </c>
      <c r="C74" s="77">
        <v>57553</v>
      </c>
      <c r="D74" s="77">
        <v>57553</v>
      </c>
      <c r="E74" s="77">
        <v>57553</v>
      </c>
    </row>
    <row r="75" spans="1:5" s="10" customFormat="1" ht="15.75" hidden="1">
      <c r="A75" s="81" t="s">
        <v>445</v>
      </c>
      <c r="B75" s="17">
        <v>2</v>
      </c>
      <c r="C75" s="77"/>
      <c r="D75" s="77"/>
      <c r="E75" s="77"/>
    </row>
    <row r="76" spans="1:5" s="10" customFormat="1" ht="31.5">
      <c r="A76" s="81" t="s">
        <v>533</v>
      </c>
      <c r="B76" s="17">
        <v>2</v>
      </c>
      <c r="C76" s="77">
        <v>900000</v>
      </c>
      <c r="D76" s="77">
        <v>900000</v>
      </c>
      <c r="E76" s="77">
        <v>900000</v>
      </c>
    </row>
    <row r="77" spans="1:5" s="10" customFormat="1" ht="31.5">
      <c r="A77" s="81" t="s">
        <v>532</v>
      </c>
      <c r="B77" s="17">
        <v>2</v>
      </c>
      <c r="C77" s="77">
        <v>165000</v>
      </c>
      <c r="D77" s="77">
        <v>165000</v>
      </c>
      <c r="E77" s="77">
        <v>0</v>
      </c>
    </row>
    <row r="78" spans="1:5" s="10" customFormat="1" ht="31.5">
      <c r="A78" s="81" t="s">
        <v>582</v>
      </c>
      <c r="B78" s="17">
        <v>2</v>
      </c>
      <c r="C78" s="77">
        <v>0</v>
      </c>
      <c r="D78" s="77">
        <v>400000</v>
      </c>
      <c r="E78" s="77">
        <v>400000</v>
      </c>
    </row>
    <row r="79" spans="1:5" s="10" customFormat="1" ht="15.75">
      <c r="A79" s="81" t="s">
        <v>583</v>
      </c>
      <c r="B79" s="17">
        <v>2</v>
      </c>
      <c r="C79" s="77">
        <v>0</v>
      </c>
      <c r="D79" s="77">
        <v>30000</v>
      </c>
      <c r="E79" s="77">
        <v>30000</v>
      </c>
    </row>
    <row r="80" spans="1:5" s="10" customFormat="1" ht="31.5">
      <c r="A80" s="103" t="s">
        <v>147</v>
      </c>
      <c r="B80" s="17"/>
      <c r="C80" s="77">
        <f>SUM(C68:C79)</f>
        <v>1132781</v>
      </c>
      <c r="D80" s="77">
        <f>SUM(D68:D79)</f>
        <v>1562781</v>
      </c>
      <c r="E80" s="77">
        <f>SUM(E68:E79)</f>
        <v>1397781</v>
      </c>
    </row>
    <row r="81" spans="1:5" s="10" customFormat="1" ht="15.75" hidden="1">
      <c r="A81" s="81" t="s">
        <v>438</v>
      </c>
      <c r="B81" s="96">
        <v>2</v>
      </c>
      <c r="C81" s="77"/>
      <c r="D81" s="77"/>
      <c r="E81" s="77"/>
    </row>
    <row r="82" spans="1:5" s="10" customFormat="1" ht="15.75" hidden="1">
      <c r="A82" s="81" t="s">
        <v>439</v>
      </c>
      <c r="B82" s="96">
        <v>2</v>
      </c>
      <c r="C82" s="77"/>
      <c r="D82" s="77"/>
      <c r="E82" s="77"/>
    </row>
    <row r="83" spans="1:5" s="10" customFormat="1" ht="15.75" hidden="1">
      <c r="A83" s="81" t="s">
        <v>440</v>
      </c>
      <c r="B83" s="96">
        <v>2</v>
      </c>
      <c r="C83" s="77"/>
      <c r="D83" s="77"/>
      <c r="E83" s="77"/>
    </row>
    <row r="84" spans="1:5" s="10" customFormat="1" ht="15.75" hidden="1">
      <c r="A84" s="81" t="s">
        <v>441</v>
      </c>
      <c r="B84" s="96">
        <v>2</v>
      </c>
      <c r="C84" s="77"/>
      <c r="D84" s="77"/>
      <c r="E84" s="77"/>
    </row>
    <row r="85" spans="1:5" s="10" customFormat="1" ht="15.75" hidden="1">
      <c r="A85" s="81" t="s">
        <v>442</v>
      </c>
      <c r="B85" s="96">
        <v>2</v>
      </c>
      <c r="C85" s="77"/>
      <c r="D85" s="77"/>
      <c r="E85" s="77"/>
    </row>
    <row r="86" spans="1:5" s="10" customFormat="1" ht="15.75" hidden="1">
      <c r="A86" s="81" t="s">
        <v>443</v>
      </c>
      <c r="B86" s="96">
        <v>2</v>
      </c>
      <c r="C86" s="77"/>
      <c r="D86" s="77"/>
      <c r="E86" s="77"/>
    </row>
    <row r="87" spans="1:5" s="10" customFormat="1" ht="15.75" hidden="1">
      <c r="A87" s="81" t="s">
        <v>444</v>
      </c>
      <c r="B87" s="17">
        <v>2</v>
      </c>
      <c r="C87" s="77"/>
      <c r="D87" s="77"/>
      <c r="E87" s="77"/>
    </row>
    <row r="88" spans="1:5" s="10" customFormat="1" ht="15.75" hidden="1">
      <c r="A88" s="81" t="s">
        <v>445</v>
      </c>
      <c r="B88" s="17">
        <v>2</v>
      </c>
      <c r="C88" s="77"/>
      <c r="D88" s="77"/>
      <c r="E88" s="77"/>
    </row>
    <row r="89" spans="1:5" s="10" customFormat="1" ht="15.75" hidden="1">
      <c r="A89" s="81" t="s">
        <v>106</v>
      </c>
      <c r="B89" s="17"/>
      <c r="C89" s="77"/>
      <c r="D89" s="77"/>
      <c r="E89" s="77"/>
    </row>
    <row r="90" spans="1:5" s="10" customFormat="1" ht="15.75" hidden="1">
      <c r="A90" s="81" t="s">
        <v>106</v>
      </c>
      <c r="B90" s="17"/>
      <c r="C90" s="77"/>
      <c r="D90" s="77"/>
      <c r="E90" s="77"/>
    </row>
    <row r="91" spans="1:5" s="10" customFormat="1" ht="15.75">
      <c r="A91" s="103" t="s">
        <v>282</v>
      </c>
      <c r="B91" s="17"/>
      <c r="C91" s="77">
        <f>SUM(C81:C90)</f>
        <v>0</v>
      </c>
      <c r="D91" s="77">
        <f>SUM(D81:D90)</f>
        <v>0</v>
      </c>
      <c r="E91" s="77">
        <f>SUM(E81:E90)</f>
        <v>0</v>
      </c>
    </row>
    <row r="92" spans="1:5" s="10" customFormat="1" ht="15.75" hidden="1">
      <c r="A92" s="61"/>
      <c r="B92" s="17"/>
      <c r="C92" s="77"/>
      <c r="D92" s="77"/>
      <c r="E92" s="77"/>
    </row>
    <row r="93" spans="1:5" s="10" customFormat="1" ht="15.75" hidden="1">
      <c r="A93" s="61"/>
      <c r="B93" s="17"/>
      <c r="C93" s="77"/>
      <c r="D93" s="77"/>
      <c r="E93" s="77"/>
    </row>
    <row r="94" spans="1:5" s="10" customFormat="1" ht="31.5">
      <c r="A94" s="104" t="s">
        <v>283</v>
      </c>
      <c r="B94" s="17"/>
      <c r="C94" s="77">
        <f>C60+C64+C67+C80+C91</f>
        <v>1132781</v>
      </c>
      <c r="D94" s="77">
        <f>D60+D64+D67+D80+D91</f>
        <v>1614781</v>
      </c>
      <c r="E94" s="77">
        <f>E60+E64+E67+E80+E91</f>
        <v>1449781</v>
      </c>
    </row>
    <row r="95" spans="1:5" s="10" customFormat="1" ht="31.5">
      <c r="A95" s="40" t="s">
        <v>254</v>
      </c>
      <c r="B95" s="96"/>
      <c r="C95" s="78">
        <f>SUM(C96:C96:C98)</f>
        <v>13092632</v>
      </c>
      <c r="D95" s="78">
        <f>SUM(D96:D96:D98)</f>
        <v>14170306</v>
      </c>
      <c r="E95" s="78">
        <f>SUM(E96:E96:E98)</f>
        <v>14005306</v>
      </c>
    </row>
    <row r="96" spans="1:5" s="10" customFormat="1" ht="15.75">
      <c r="A96" s="81" t="s">
        <v>375</v>
      </c>
      <c r="B96" s="94">
        <v>1</v>
      </c>
      <c r="C96" s="77">
        <f>SUMIF($B$6:$B$95,"1",C$6:C$95)</f>
        <v>0</v>
      </c>
      <c r="D96" s="77">
        <f>SUMIF($B$6:$B$95,"1",D$6:D$95)</f>
        <v>0</v>
      </c>
      <c r="E96" s="77">
        <f>SUMIF($B$6:$B$95,"1",E$6:E$95)</f>
        <v>0</v>
      </c>
    </row>
    <row r="97" spans="1:5" s="10" customFormat="1" ht="15.75">
      <c r="A97" s="81" t="s">
        <v>220</v>
      </c>
      <c r="B97" s="94">
        <v>2</v>
      </c>
      <c r="C97" s="77">
        <f>SUMIF($B$6:$B$95,"2",C$6:C$95)</f>
        <v>13092632</v>
      </c>
      <c r="D97" s="77">
        <f>SUMIF($B$6:$B$95,"2",D$6:D$95)</f>
        <v>14170306</v>
      </c>
      <c r="E97" s="77">
        <f>SUMIF($B$6:$B$95,"2",E$6:E$95)</f>
        <v>14005306</v>
      </c>
    </row>
    <row r="98" spans="1:5" s="10" customFormat="1" ht="15.75">
      <c r="A98" s="81" t="s">
        <v>112</v>
      </c>
      <c r="B98" s="94">
        <v>3</v>
      </c>
      <c r="C98" s="77">
        <f>SUMIF($B$6:$B$95,"3",C$6:C$95)</f>
        <v>0</v>
      </c>
      <c r="D98" s="77">
        <f>SUMIF($B$6:$B$95,"3",D$6:D$95)</f>
        <v>0</v>
      </c>
      <c r="E98" s="77">
        <f>SUMIF($B$6:$B$95,"3",E$6:E$95)</f>
        <v>0</v>
      </c>
    </row>
    <row r="99" spans="1:5" s="10" customFormat="1" ht="31.5">
      <c r="A99" s="65" t="s">
        <v>284</v>
      </c>
      <c r="B99" s="17"/>
      <c r="C99" s="78"/>
      <c r="D99" s="78"/>
      <c r="E99" s="78"/>
    </row>
    <row r="100" spans="1:5" s="10" customFormat="1" ht="15.75" hidden="1">
      <c r="A100" s="81" t="s">
        <v>144</v>
      </c>
      <c r="B100" s="17">
        <v>2</v>
      </c>
      <c r="C100" s="77"/>
      <c r="D100" s="77"/>
      <c r="E100" s="77"/>
    </row>
    <row r="101" spans="1:5" s="10" customFormat="1" ht="15.75" hidden="1">
      <c r="A101" s="81" t="s">
        <v>286</v>
      </c>
      <c r="B101" s="17">
        <v>2</v>
      </c>
      <c r="C101" s="77"/>
      <c r="D101" s="77"/>
      <c r="E101" s="77"/>
    </row>
    <row r="102" spans="1:5" s="10" customFormat="1" ht="31.5" hidden="1">
      <c r="A102" s="81" t="s">
        <v>287</v>
      </c>
      <c r="B102" s="17">
        <v>2</v>
      </c>
      <c r="C102" s="77"/>
      <c r="D102" s="77"/>
      <c r="E102" s="77"/>
    </row>
    <row r="103" spans="1:5" s="10" customFormat="1" ht="31.5" hidden="1">
      <c r="A103" s="81" t="s">
        <v>288</v>
      </c>
      <c r="B103" s="17">
        <v>2</v>
      </c>
      <c r="C103" s="77"/>
      <c r="D103" s="77"/>
      <c r="E103" s="77"/>
    </row>
    <row r="104" spans="1:5" s="10" customFormat="1" ht="31.5" hidden="1">
      <c r="A104" s="81" t="s">
        <v>289</v>
      </c>
      <c r="B104" s="17">
        <v>2</v>
      </c>
      <c r="C104" s="77"/>
      <c r="D104" s="77"/>
      <c r="E104" s="77"/>
    </row>
    <row r="105" spans="1:5" s="10" customFormat="1" ht="15.75" hidden="1">
      <c r="A105" s="81" t="s">
        <v>290</v>
      </c>
      <c r="B105" s="17">
        <v>2</v>
      </c>
      <c r="C105" s="77"/>
      <c r="D105" s="77"/>
      <c r="E105" s="77"/>
    </row>
    <row r="106" spans="1:5" s="10" customFormat="1" ht="15.75" hidden="1">
      <c r="A106" s="103" t="s">
        <v>291</v>
      </c>
      <c r="B106" s="17"/>
      <c r="C106" s="77">
        <f>SUM(C100:C105)</f>
        <v>0</v>
      </c>
      <c r="D106" s="77">
        <f>SUM(D100:D105)</f>
        <v>0</v>
      </c>
      <c r="E106" s="77">
        <f>SUM(E100:E105)</f>
        <v>0</v>
      </c>
    </row>
    <row r="107" spans="1:5" s="10" customFormat="1" ht="15.75" hidden="1">
      <c r="A107" s="81"/>
      <c r="B107" s="17"/>
      <c r="C107" s="77"/>
      <c r="D107" s="77"/>
      <c r="E107" s="77"/>
    </row>
    <row r="108" spans="1:5" s="10" customFormat="1" ht="15.75" hidden="1">
      <c r="A108" s="81"/>
      <c r="B108" s="17"/>
      <c r="C108" s="77"/>
      <c r="D108" s="77"/>
      <c r="E108" s="77"/>
    </row>
    <row r="109" spans="1:5" s="10" customFormat="1" ht="15.75" hidden="1">
      <c r="A109" s="103" t="s">
        <v>292</v>
      </c>
      <c r="B109" s="17"/>
      <c r="C109" s="77">
        <f>SUM(C107:C108)</f>
        <v>0</v>
      </c>
      <c r="D109" s="77">
        <f>SUM(D107:D108)</f>
        <v>0</v>
      </c>
      <c r="E109" s="77">
        <f>SUM(E107:E108)</f>
        <v>0</v>
      </c>
    </row>
    <row r="110" spans="1:5" s="10" customFormat="1" ht="15.75" hidden="1">
      <c r="A110" s="104" t="s">
        <v>293</v>
      </c>
      <c r="B110" s="17"/>
      <c r="C110" s="77">
        <f>C106+C109</f>
        <v>0</v>
      </c>
      <c r="D110" s="77">
        <f>D106+D109</f>
        <v>0</v>
      </c>
      <c r="E110" s="77">
        <f>E106+E109</f>
        <v>0</v>
      </c>
    </row>
    <row r="111" spans="1:5" s="10" customFormat="1" ht="15.75" hidden="1">
      <c r="A111" s="61"/>
      <c r="B111" s="17"/>
      <c r="C111" s="77"/>
      <c r="D111" s="77"/>
      <c r="E111" s="77"/>
    </row>
    <row r="112" spans="1:5" s="10" customFormat="1" ht="31.5" hidden="1">
      <c r="A112" s="61" t="s">
        <v>294</v>
      </c>
      <c r="B112" s="17"/>
      <c r="C112" s="77"/>
      <c r="D112" s="77"/>
      <c r="E112" s="77"/>
    </row>
    <row r="113" spans="1:5" s="10" customFormat="1" ht="15.75" hidden="1">
      <c r="A113" s="61"/>
      <c r="B113" s="17"/>
      <c r="C113" s="77"/>
      <c r="D113" s="77"/>
      <c r="E113" s="77"/>
    </row>
    <row r="114" spans="1:5" s="10" customFormat="1" ht="31.5" hidden="1">
      <c r="A114" s="61" t="s">
        <v>295</v>
      </c>
      <c r="B114" s="17"/>
      <c r="C114" s="77"/>
      <c r="D114" s="77"/>
      <c r="E114" s="77"/>
    </row>
    <row r="115" spans="1:5" s="10" customFormat="1" ht="15.75" hidden="1">
      <c r="A115" s="61"/>
      <c r="B115" s="17"/>
      <c r="C115" s="77"/>
      <c r="D115" s="77"/>
      <c r="E115" s="77"/>
    </row>
    <row r="116" spans="1:5" s="10" customFormat="1" ht="31.5" hidden="1">
      <c r="A116" s="61" t="s">
        <v>296</v>
      </c>
      <c r="B116" s="17"/>
      <c r="C116" s="77"/>
      <c r="D116" s="77"/>
      <c r="E116" s="77"/>
    </row>
    <row r="117" spans="1:5" s="10" customFormat="1" ht="31.5" hidden="1">
      <c r="A117" s="81" t="s">
        <v>458</v>
      </c>
      <c r="B117" s="17">
        <v>2</v>
      </c>
      <c r="C117" s="77"/>
      <c r="D117" s="77"/>
      <c r="E117" s="77"/>
    </row>
    <row r="118" spans="1:5" s="10" customFormat="1" ht="15.75" hidden="1">
      <c r="A118" s="103" t="s">
        <v>459</v>
      </c>
      <c r="B118" s="17"/>
      <c r="C118" s="77">
        <f>SUM(C116:C117)</f>
        <v>0</v>
      </c>
      <c r="D118" s="77">
        <f>SUM(D116:D117)</f>
        <v>0</v>
      </c>
      <c r="E118" s="77">
        <f>SUM(E116:E117)</f>
        <v>0</v>
      </c>
    </row>
    <row r="119" spans="1:5" s="10" customFormat="1" ht="15.75" hidden="1">
      <c r="A119" s="61"/>
      <c r="B119" s="17"/>
      <c r="C119" s="77"/>
      <c r="D119" s="77"/>
      <c r="E119" s="77"/>
    </row>
    <row r="120" spans="1:5" s="10" customFormat="1" ht="31.5" hidden="1">
      <c r="A120" s="103" t="s">
        <v>476</v>
      </c>
      <c r="B120" s="17"/>
      <c r="C120" s="77">
        <f>SUM(C119)</f>
        <v>0</v>
      </c>
      <c r="D120" s="77">
        <f>SUM(D119)</f>
        <v>0</v>
      </c>
      <c r="E120" s="77">
        <f>SUM(E119)</f>
        <v>0</v>
      </c>
    </row>
    <row r="121" spans="1:5" s="10" customFormat="1" ht="15.75" hidden="1">
      <c r="A121" s="103"/>
      <c r="B121" s="17"/>
      <c r="C121" s="77"/>
      <c r="D121" s="77"/>
      <c r="E121" s="77"/>
    </row>
    <row r="122" spans="1:5" s="10" customFormat="1" ht="15.75" hidden="1">
      <c r="A122" s="81"/>
      <c r="B122" s="17"/>
      <c r="C122" s="77"/>
      <c r="D122" s="77"/>
      <c r="E122" s="77"/>
    </row>
    <row r="123" spans="1:5" s="10" customFormat="1" ht="15.75" hidden="1">
      <c r="A123" s="103" t="s">
        <v>146</v>
      </c>
      <c r="B123" s="17"/>
      <c r="C123" s="77">
        <f>SUM(C121:C122)</f>
        <v>0</v>
      </c>
      <c r="D123" s="77">
        <f>SUM(D121:D122)</f>
        <v>0</v>
      </c>
      <c r="E123" s="77">
        <f>SUM(E121:E122)</f>
        <v>0</v>
      </c>
    </row>
    <row r="124" spans="1:5" s="10" customFormat="1" ht="31.5">
      <c r="A124" s="81" t="s">
        <v>507</v>
      </c>
      <c r="B124" s="17">
        <v>2</v>
      </c>
      <c r="C124" s="77">
        <v>1197831</v>
      </c>
      <c r="D124" s="77">
        <v>0</v>
      </c>
      <c r="E124" s="77">
        <v>0</v>
      </c>
    </row>
    <row r="125" spans="1:5" s="10" customFormat="1" ht="15.75" hidden="1">
      <c r="A125" s="116"/>
      <c r="B125" s="17"/>
      <c r="C125" s="77"/>
      <c r="D125" s="77"/>
      <c r="E125" s="77"/>
    </row>
    <row r="126" spans="1:5" s="10" customFormat="1" ht="15.75" hidden="1">
      <c r="A126" s="116"/>
      <c r="B126" s="17"/>
      <c r="C126" s="77"/>
      <c r="D126" s="77"/>
      <c r="E126" s="77"/>
    </row>
    <row r="127" spans="1:5" s="10" customFormat="1" ht="31.5">
      <c r="A127" s="103" t="s">
        <v>147</v>
      </c>
      <c r="B127" s="17"/>
      <c r="C127" s="77">
        <f>SUM(C124:C126)</f>
        <v>1197831</v>
      </c>
      <c r="D127" s="77">
        <f>SUM(D124:D126)</f>
        <v>0</v>
      </c>
      <c r="E127" s="77">
        <f>SUM(E124:E126)</f>
        <v>0</v>
      </c>
    </row>
    <row r="128" spans="1:5" s="10" customFormat="1" ht="31.5">
      <c r="A128" s="61" t="s">
        <v>297</v>
      </c>
      <c r="B128" s="17"/>
      <c r="C128" s="77">
        <f>C118+C127+C120+C123</f>
        <v>1197831</v>
      </c>
      <c r="D128" s="77">
        <f>D118+D127+D120+D123</f>
        <v>0</v>
      </c>
      <c r="E128" s="77">
        <f>E118+E127+E120+E123</f>
        <v>0</v>
      </c>
    </row>
    <row r="129" spans="1:5" s="10" customFormat="1" ht="31.5">
      <c r="A129" s="40" t="s">
        <v>284</v>
      </c>
      <c r="B129" s="96"/>
      <c r="C129" s="78">
        <f>SUM(C130:C130:C132)</f>
        <v>1197831</v>
      </c>
      <c r="D129" s="78">
        <f>SUM(D130:D130:D132)</f>
        <v>0</v>
      </c>
      <c r="E129" s="78">
        <f>SUM(E130:E130:E132)</f>
        <v>0</v>
      </c>
    </row>
    <row r="130" spans="1:5" s="10" customFormat="1" ht="15.75">
      <c r="A130" s="81" t="s">
        <v>375</v>
      </c>
      <c r="B130" s="94">
        <v>1</v>
      </c>
      <c r="C130" s="77">
        <f>SUMIF($B$99:$B$129,"1",C$99:C$129)</f>
        <v>0</v>
      </c>
      <c r="D130" s="77">
        <f>SUMIF($B$99:$B$129,"1",D$99:D$129)</f>
        <v>0</v>
      </c>
      <c r="E130" s="77">
        <f>SUMIF($B$99:$B$129,"1",E$99:E$129)</f>
        <v>0</v>
      </c>
    </row>
    <row r="131" spans="1:5" s="10" customFormat="1" ht="15.75">
      <c r="A131" s="81" t="s">
        <v>220</v>
      </c>
      <c r="B131" s="94">
        <v>2</v>
      </c>
      <c r="C131" s="77">
        <f>SUMIF($B$99:$B$129,"2",C$99:C$129)</f>
        <v>1197831</v>
      </c>
      <c r="D131" s="77">
        <f>SUMIF($B$99:$B$129,"2",D$99:D$129)</f>
        <v>0</v>
      </c>
      <c r="E131" s="77">
        <f>SUMIF($B$99:$B$129,"2",E$99:E$129)</f>
        <v>0</v>
      </c>
    </row>
    <row r="132" spans="1:5" s="10" customFormat="1" ht="15.75">
      <c r="A132" s="81" t="s">
        <v>112</v>
      </c>
      <c r="B132" s="94">
        <v>3</v>
      </c>
      <c r="C132" s="77">
        <f>SUMIF($B$99:$B$129,"3",C$99:C$129)</f>
        <v>0</v>
      </c>
      <c r="D132" s="77">
        <f>SUMIF($B$99:$B$129,"3",D$99:D$129)</f>
        <v>0</v>
      </c>
      <c r="E132" s="77">
        <f>SUMIF($B$99:$B$129,"3",E$99:E$129)</f>
        <v>0</v>
      </c>
    </row>
    <row r="133" spans="1:5" s="10" customFormat="1" ht="15.75">
      <c r="A133" s="65" t="s">
        <v>299</v>
      </c>
      <c r="B133" s="17"/>
      <c r="C133" s="78"/>
      <c r="D133" s="78"/>
      <c r="E133" s="78"/>
    </row>
    <row r="134" spans="1:5" s="10" customFormat="1" ht="31.5" hidden="1">
      <c r="A134" s="81" t="s">
        <v>301</v>
      </c>
      <c r="B134" s="17">
        <v>2</v>
      </c>
      <c r="C134" s="77"/>
      <c r="D134" s="77"/>
      <c r="E134" s="77"/>
    </row>
    <row r="135" spans="1:5" s="10" customFormat="1" ht="15.75" hidden="1">
      <c r="A135" s="104" t="s">
        <v>300</v>
      </c>
      <c r="B135" s="17"/>
      <c r="C135" s="77">
        <f>SUM(C134)</f>
        <v>0</v>
      </c>
      <c r="D135" s="77">
        <f>SUM(D134)</f>
        <v>0</v>
      </c>
      <c r="E135" s="77">
        <f>SUM(E134)</f>
        <v>0</v>
      </c>
    </row>
    <row r="136" spans="1:5" s="10" customFormat="1" ht="15.75" hidden="1">
      <c r="A136" s="81" t="s">
        <v>104</v>
      </c>
      <c r="B136" s="17">
        <v>3</v>
      </c>
      <c r="C136" s="77"/>
      <c r="D136" s="77"/>
      <c r="E136" s="77"/>
    </row>
    <row r="137" spans="1:5" s="10" customFormat="1" ht="15.75">
      <c r="A137" s="81" t="s">
        <v>103</v>
      </c>
      <c r="B137" s="17">
        <v>3</v>
      </c>
      <c r="C137" s="77">
        <v>1140000</v>
      </c>
      <c r="D137" s="77">
        <v>522378</v>
      </c>
      <c r="E137" s="77">
        <v>186668</v>
      </c>
    </row>
    <row r="138" spans="1:5" s="10" customFormat="1" ht="15.75">
      <c r="A138" s="104" t="s">
        <v>302</v>
      </c>
      <c r="B138" s="17"/>
      <c r="C138" s="77">
        <f>SUM(C136:C137)</f>
        <v>1140000</v>
      </c>
      <c r="D138" s="77">
        <f>SUM(D136:D137)</f>
        <v>522378</v>
      </c>
      <c r="E138" s="77">
        <f>SUM(E136:E137)</f>
        <v>186668</v>
      </c>
    </row>
    <row r="139" spans="1:5" s="10" customFormat="1" ht="31.5">
      <c r="A139" s="81" t="s">
        <v>303</v>
      </c>
      <c r="B139" s="17">
        <v>3</v>
      </c>
      <c r="C139" s="77">
        <v>1000000</v>
      </c>
      <c r="D139" s="77">
        <v>4008880</v>
      </c>
      <c r="E139" s="77">
        <v>3953230</v>
      </c>
    </row>
    <row r="140" spans="1:5" s="10" customFormat="1" ht="31.5" hidden="1">
      <c r="A140" s="81" t="s">
        <v>304</v>
      </c>
      <c r="B140" s="17">
        <v>3</v>
      </c>
      <c r="C140" s="77"/>
      <c r="D140" s="77"/>
      <c r="E140" s="77"/>
    </row>
    <row r="141" spans="1:5" s="10" customFormat="1" ht="15.75">
      <c r="A141" s="104" t="s">
        <v>305</v>
      </c>
      <c r="B141" s="17"/>
      <c r="C141" s="77">
        <f>SUM(C139:C140)</f>
        <v>1000000</v>
      </c>
      <c r="D141" s="77">
        <f>SUM(D139:D140)</f>
        <v>4008880</v>
      </c>
      <c r="E141" s="77">
        <f>SUM(E139:E140)</f>
        <v>3953230</v>
      </c>
    </row>
    <row r="142" spans="1:5" s="10" customFormat="1" ht="31.5">
      <c r="A142" s="81" t="s">
        <v>306</v>
      </c>
      <c r="B142" s="17">
        <v>2</v>
      </c>
      <c r="C142" s="77">
        <v>90000</v>
      </c>
      <c r="D142" s="77">
        <v>95545</v>
      </c>
      <c r="E142" s="77">
        <v>80606</v>
      </c>
    </row>
    <row r="143" spans="1:5" s="10" customFormat="1" ht="15.75" hidden="1">
      <c r="A143" s="81" t="s">
        <v>307</v>
      </c>
      <c r="B143" s="17">
        <v>2</v>
      </c>
      <c r="C143" s="77"/>
      <c r="D143" s="77"/>
      <c r="E143" s="77"/>
    </row>
    <row r="144" spans="1:5" s="10" customFormat="1" ht="15.75">
      <c r="A144" s="61" t="s">
        <v>308</v>
      </c>
      <c r="B144" s="17"/>
      <c r="C144" s="77">
        <f>SUM(C142:C143)</f>
        <v>90000</v>
      </c>
      <c r="D144" s="77">
        <f>SUM(D142:D143)</f>
        <v>95545</v>
      </c>
      <c r="E144" s="77">
        <f>SUM(E142:E143)</f>
        <v>80606</v>
      </c>
    </row>
    <row r="145" spans="1:5" s="10" customFormat="1" ht="15.75">
      <c r="A145" s="81" t="s">
        <v>309</v>
      </c>
      <c r="B145" s="17">
        <v>3</v>
      </c>
      <c r="C145" s="77">
        <v>8000</v>
      </c>
      <c r="D145" s="77">
        <v>2455</v>
      </c>
      <c r="E145" s="77">
        <v>800</v>
      </c>
    </row>
    <row r="146" spans="1:5" s="10" customFormat="1" ht="15.75" hidden="1">
      <c r="A146" s="81" t="s">
        <v>310</v>
      </c>
      <c r="B146" s="17">
        <v>2</v>
      </c>
      <c r="C146" s="77"/>
      <c r="D146" s="77"/>
      <c r="E146" s="77"/>
    </row>
    <row r="147" spans="1:5" s="10" customFormat="1" ht="15.75">
      <c r="A147" s="104" t="s">
        <v>311</v>
      </c>
      <c r="B147" s="17"/>
      <c r="C147" s="77">
        <f>SUM(C145:C146)</f>
        <v>8000</v>
      </c>
      <c r="D147" s="77">
        <f>SUM(D145:D146)</f>
        <v>2455</v>
      </c>
      <c r="E147" s="77">
        <f>SUM(E145:E146)</f>
        <v>800</v>
      </c>
    </row>
    <row r="148" spans="1:5" s="10" customFormat="1" ht="15.75" hidden="1">
      <c r="A148" s="81" t="s">
        <v>312</v>
      </c>
      <c r="B148" s="17">
        <v>2</v>
      </c>
      <c r="C148" s="77"/>
      <c r="D148" s="77"/>
      <c r="E148" s="77"/>
    </row>
    <row r="149" spans="1:5" s="10" customFormat="1" ht="15.75" hidden="1">
      <c r="A149" s="81" t="s">
        <v>313</v>
      </c>
      <c r="B149" s="17">
        <v>2</v>
      </c>
      <c r="C149" s="77"/>
      <c r="D149" s="77"/>
      <c r="E149" s="77"/>
    </row>
    <row r="150" spans="1:5" s="10" customFormat="1" ht="15.75" hidden="1">
      <c r="A150" s="81" t="s">
        <v>134</v>
      </c>
      <c r="B150" s="17">
        <v>2</v>
      </c>
      <c r="C150" s="77"/>
      <c r="D150" s="77"/>
      <c r="E150" s="77"/>
    </row>
    <row r="151" spans="1:5" s="10" customFormat="1" ht="15.75" hidden="1">
      <c r="A151" s="81" t="s">
        <v>135</v>
      </c>
      <c r="B151" s="17">
        <v>2</v>
      </c>
      <c r="C151" s="77"/>
      <c r="D151" s="77"/>
      <c r="E151" s="77"/>
    </row>
    <row r="152" spans="1:5" s="10" customFormat="1" ht="15.75" hidden="1">
      <c r="A152" s="81" t="s">
        <v>136</v>
      </c>
      <c r="B152" s="17">
        <v>2</v>
      </c>
      <c r="C152" s="77"/>
      <c r="D152" s="77"/>
      <c r="E152" s="77"/>
    </row>
    <row r="153" spans="1:5" s="10" customFormat="1" ht="47.25" hidden="1">
      <c r="A153" s="81" t="s">
        <v>314</v>
      </c>
      <c r="B153" s="17">
        <v>2</v>
      </c>
      <c r="C153" s="77"/>
      <c r="D153" s="77"/>
      <c r="E153" s="77"/>
    </row>
    <row r="154" spans="1:5" s="10" customFormat="1" ht="15.75" hidden="1">
      <c r="A154" s="81" t="s">
        <v>315</v>
      </c>
      <c r="B154" s="17">
        <v>2</v>
      </c>
      <c r="C154" s="77"/>
      <c r="D154" s="77"/>
      <c r="E154" s="77"/>
    </row>
    <row r="155" spans="1:5" s="10" customFormat="1" ht="15.75">
      <c r="A155" s="81" t="s">
        <v>316</v>
      </c>
      <c r="B155" s="17">
        <v>2</v>
      </c>
      <c r="C155" s="77">
        <v>31000</v>
      </c>
      <c r="D155" s="77">
        <v>31000</v>
      </c>
      <c r="E155" s="77">
        <v>8436</v>
      </c>
    </row>
    <row r="156" spans="1:5" s="10" customFormat="1" ht="31.5">
      <c r="A156" s="103" t="s">
        <v>317</v>
      </c>
      <c r="B156" s="17"/>
      <c r="C156" s="77">
        <f>SUM(C155)</f>
        <v>31000</v>
      </c>
      <c r="D156" s="77">
        <f>SUM(D155)</f>
        <v>31000</v>
      </c>
      <c r="E156" s="77">
        <f>SUM(E155)</f>
        <v>8436</v>
      </c>
    </row>
    <row r="157" spans="1:5" s="10" customFormat="1" ht="15.75">
      <c r="A157" s="104" t="s">
        <v>318</v>
      </c>
      <c r="B157" s="17"/>
      <c r="C157" s="77">
        <f>SUM(C148:C154)+C156</f>
        <v>31000</v>
      </c>
      <c r="D157" s="77">
        <f>SUM(D148:D154)+D156</f>
        <v>31000</v>
      </c>
      <c r="E157" s="77">
        <f>SUM(E148:E154)+E156</f>
        <v>8436</v>
      </c>
    </row>
    <row r="158" spans="1:5" s="10" customFormat="1" ht="15.75">
      <c r="A158" s="40" t="s">
        <v>299</v>
      </c>
      <c r="B158" s="96"/>
      <c r="C158" s="78">
        <f>SUM(C159:C159:C161)</f>
        <v>2269000</v>
      </c>
      <c r="D158" s="78">
        <f>SUM(D159:D159:D161)</f>
        <v>4660258</v>
      </c>
      <c r="E158" s="78">
        <f>SUM(E159:E159:E161)</f>
        <v>4229740</v>
      </c>
    </row>
    <row r="159" spans="1:5" s="10" customFormat="1" ht="15.75">
      <c r="A159" s="81" t="s">
        <v>375</v>
      </c>
      <c r="B159" s="94">
        <v>1</v>
      </c>
      <c r="C159" s="77">
        <f>SUMIF($B$133:$B$158,"1",C$133:C$158)</f>
        <v>0</v>
      </c>
      <c r="D159" s="77">
        <f>SUMIF($B$133:$B$158,"1",D$133:D$158)</f>
        <v>0</v>
      </c>
      <c r="E159" s="77">
        <f>SUMIF($B$133:$B$158,"1",E$133:E$158)</f>
        <v>0</v>
      </c>
    </row>
    <row r="160" spans="1:5" s="10" customFormat="1" ht="15.75">
      <c r="A160" s="81" t="s">
        <v>220</v>
      </c>
      <c r="B160" s="94">
        <v>2</v>
      </c>
      <c r="C160" s="77">
        <f>SUMIF($B$133:$B$158,"2",C$133:C$158)</f>
        <v>121000</v>
      </c>
      <c r="D160" s="77">
        <f>SUMIF($B$133:$B$158,"2",D$133:D$158)</f>
        <v>126545</v>
      </c>
      <c r="E160" s="77">
        <f>SUMIF($B$133:$B$158,"2",E$133:E$158)</f>
        <v>89042</v>
      </c>
    </row>
    <row r="161" spans="1:5" s="10" customFormat="1" ht="15.75">
      <c r="A161" s="81" t="s">
        <v>112</v>
      </c>
      <c r="B161" s="94">
        <v>3</v>
      </c>
      <c r="C161" s="77">
        <f>SUMIF($B$133:$B$158,"3",C$133:C$158)</f>
        <v>2148000</v>
      </c>
      <c r="D161" s="77">
        <f>SUMIF($B$133:$B$158,"3",D$133:D$158)</f>
        <v>4533713</v>
      </c>
      <c r="E161" s="77">
        <f>SUMIF($B$133:$B$158,"3",E$133:E$158)</f>
        <v>4140698</v>
      </c>
    </row>
    <row r="162" spans="1:5" s="10" customFormat="1" ht="15.75">
      <c r="A162" s="65" t="s">
        <v>323</v>
      </c>
      <c r="B162" s="17"/>
      <c r="C162" s="78"/>
      <c r="D162" s="78"/>
      <c r="E162" s="78"/>
    </row>
    <row r="163" spans="1:5" s="10" customFormat="1" ht="15.75" hidden="1">
      <c r="A163" s="81"/>
      <c r="B163" s="17"/>
      <c r="C163" s="77"/>
      <c r="D163" s="77"/>
      <c r="E163" s="77"/>
    </row>
    <row r="164" spans="1:5" s="10" customFormat="1" ht="15.75" hidden="1">
      <c r="A164" s="81" t="s">
        <v>106</v>
      </c>
      <c r="B164" s="17"/>
      <c r="C164" s="77"/>
      <c r="D164" s="77"/>
      <c r="E164" s="77"/>
    </row>
    <row r="165" spans="1:5" s="10" customFormat="1" ht="15.75" hidden="1">
      <c r="A165" s="103" t="s">
        <v>319</v>
      </c>
      <c r="B165" s="17"/>
      <c r="C165" s="77">
        <f>SUM(C163:C164)</f>
        <v>0</v>
      </c>
      <c r="D165" s="77">
        <f>SUM(D163:D164)</f>
        <v>0</v>
      </c>
      <c r="E165" s="77">
        <f>SUM(E163:E164)</f>
        <v>0</v>
      </c>
    </row>
    <row r="166" spans="1:5" s="10" customFormat="1" ht="31.5">
      <c r="A166" s="81" t="s">
        <v>320</v>
      </c>
      <c r="B166" s="17"/>
      <c r="C166" s="77">
        <f>SUM(C167:C171)</f>
        <v>10000</v>
      </c>
      <c r="D166" s="77">
        <f>SUM(D167:D171)</f>
        <v>20000</v>
      </c>
      <c r="E166" s="77">
        <f>SUM(E167:E171)</f>
        <v>16100</v>
      </c>
    </row>
    <row r="167" spans="1:5" s="10" customFormat="1" ht="15.75">
      <c r="A167" s="115" t="s">
        <v>427</v>
      </c>
      <c r="B167" s="17">
        <v>2</v>
      </c>
      <c r="C167" s="77">
        <v>10000</v>
      </c>
      <c r="D167" s="77">
        <v>10000</v>
      </c>
      <c r="E167" s="77">
        <v>6100</v>
      </c>
    </row>
    <row r="168" spans="1:5" s="10" customFormat="1" ht="15.75" hidden="1">
      <c r="A168" s="115" t="s">
        <v>483</v>
      </c>
      <c r="B168" s="17">
        <v>2</v>
      </c>
      <c r="C168" s="77"/>
      <c r="D168" s="77"/>
      <c r="E168" s="77"/>
    </row>
    <row r="169" spans="1:5" s="10" customFormat="1" ht="15.75" hidden="1">
      <c r="A169" s="115" t="s">
        <v>478</v>
      </c>
      <c r="B169" s="17">
        <v>2</v>
      </c>
      <c r="C169" s="77"/>
      <c r="D169" s="77"/>
      <c r="E169" s="77"/>
    </row>
    <row r="170" spans="1:5" s="10" customFormat="1" ht="15.75" hidden="1">
      <c r="A170" s="115" t="s">
        <v>479</v>
      </c>
      <c r="B170" s="17">
        <v>2</v>
      </c>
      <c r="C170" s="77"/>
      <c r="D170" s="77"/>
      <c r="E170" s="77"/>
    </row>
    <row r="171" spans="1:5" s="10" customFormat="1" ht="15.75">
      <c r="A171" s="115" t="s">
        <v>480</v>
      </c>
      <c r="B171" s="17">
        <v>2</v>
      </c>
      <c r="C171" s="77">
        <v>0</v>
      </c>
      <c r="D171" s="77">
        <v>10000</v>
      </c>
      <c r="E171" s="77">
        <v>10000</v>
      </c>
    </row>
    <row r="172" spans="1:5" s="10" customFormat="1" ht="31.5" hidden="1">
      <c r="A172" s="81" t="s">
        <v>321</v>
      </c>
      <c r="B172" s="17">
        <v>2</v>
      </c>
      <c r="C172" s="77"/>
      <c r="D172" s="77"/>
      <c r="E172" s="77"/>
    </row>
    <row r="173" spans="1:5" s="10" customFormat="1" ht="20.25" customHeight="1">
      <c r="A173" s="81" t="s">
        <v>494</v>
      </c>
      <c r="B173" s="17">
        <v>3</v>
      </c>
      <c r="C173" s="77">
        <v>300000</v>
      </c>
      <c r="D173" s="77">
        <v>308000</v>
      </c>
      <c r="E173" s="77">
        <v>308000</v>
      </c>
    </row>
    <row r="174" spans="1:5" s="10" customFormat="1" ht="15.75">
      <c r="A174" s="81" t="s">
        <v>495</v>
      </c>
      <c r="B174" s="17">
        <v>2</v>
      </c>
      <c r="C174" s="77">
        <v>0</v>
      </c>
      <c r="D174" s="77">
        <v>44800</v>
      </c>
      <c r="E174" s="77">
        <v>28700</v>
      </c>
    </row>
    <row r="175" spans="1:5" s="10" customFormat="1" ht="15.75" hidden="1">
      <c r="A175" s="81" t="s">
        <v>477</v>
      </c>
      <c r="B175" s="17"/>
      <c r="C175" s="77"/>
      <c r="D175" s="77"/>
      <c r="E175" s="77"/>
    </row>
    <row r="176" spans="1:5" s="10" customFormat="1" ht="15.75">
      <c r="A176" s="104" t="s">
        <v>322</v>
      </c>
      <c r="B176" s="17"/>
      <c r="C176" s="77">
        <f>SUM(C167:C175)</f>
        <v>310000</v>
      </c>
      <c r="D176" s="77">
        <f>SUM(D167:D175)</f>
        <v>372800</v>
      </c>
      <c r="E176" s="77">
        <f>SUM(E167:E175)</f>
        <v>352800</v>
      </c>
    </row>
    <row r="177" spans="1:5" s="10" customFormat="1" ht="15.75" hidden="1">
      <c r="A177" s="81" t="s">
        <v>106</v>
      </c>
      <c r="B177" s="17"/>
      <c r="C177" s="77"/>
      <c r="D177" s="77"/>
      <c r="E177" s="77"/>
    </row>
    <row r="178" spans="1:5" s="10" customFormat="1" ht="15.75" hidden="1">
      <c r="A178" s="81" t="s">
        <v>106</v>
      </c>
      <c r="B178" s="17"/>
      <c r="C178" s="77"/>
      <c r="D178" s="77"/>
      <c r="E178" s="77"/>
    </row>
    <row r="179" spans="1:5" s="10" customFormat="1" ht="15.75" hidden="1">
      <c r="A179" s="103" t="s">
        <v>324</v>
      </c>
      <c r="B179" s="17"/>
      <c r="C179" s="77">
        <f>SUM(C177:C178)</f>
        <v>0</v>
      </c>
      <c r="D179" s="77">
        <f>SUM(D177:D178)</f>
        <v>0</v>
      </c>
      <c r="E179" s="77">
        <f>SUM(E177:E178)</f>
        <v>0</v>
      </c>
    </row>
    <row r="180" spans="1:5" s="10" customFormat="1" ht="15.75" hidden="1">
      <c r="A180" s="81" t="s">
        <v>106</v>
      </c>
      <c r="B180" s="17"/>
      <c r="C180" s="77"/>
      <c r="D180" s="77"/>
      <c r="E180" s="77"/>
    </row>
    <row r="181" spans="1:5" s="10" customFormat="1" ht="15.75" hidden="1">
      <c r="A181" s="81"/>
      <c r="B181" s="17"/>
      <c r="C181" s="77"/>
      <c r="D181" s="77"/>
      <c r="E181" s="77"/>
    </row>
    <row r="182" spans="1:5" s="10" customFormat="1" ht="15.75" hidden="1">
      <c r="A182" s="103" t="s">
        <v>325</v>
      </c>
      <c r="B182" s="17"/>
      <c r="C182" s="77">
        <f>SUM(C180:C181)</f>
        <v>0</v>
      </c>
      <c r="D182" s="77">
        <f>SUM(D180:D181)</f>
        <v>0</v>
      </c>
      <c r="E182" s="77">
        <f>SUM(E180:E181)</f>
        <v>0</v>
      </c>
    </row>
    <row r="183" spans="1:5" s="10" customFormat="1" ht="15.75" hidden="1">
      <c r="A183" s="61" t="s">
        <v>326</v>
      </c>
      <c r="B183" s="17"/>
      <c r="C183" s="77">
        <f>C179+C182</f>
        <v>0</v>
      </c>
      <c r="D183" s="77">
        <f>D179+D182</f>
        <v>0</v>
      </c>
      <c r="E183" s="77">
        <f>E179+E182</f>
        <v>0</v>
      </c>
    </row>
    <row r="184" spans="1:5" s="10" customFormat="1" ht="15.75" hidden="1">
      <c r="A184" s="81" t="s">
        <v>327</v>
      </c>
      <c r="B184" s="17">
        <v>2</v>
      </c>
      <c r="C184" s="77"/>
      <c r="D184" s="77"/>
      <c r="E184" s="77"/>
    </row>
    <row r="185" spans="1:5" s="10" customFormat="1" ht="31.5">
      <c r="A185" s="81" t="s">
        <v>328</v>
      </c>
      <c r="B185" s="17">
        <v>2</v>
      </c>
      <c r="C185" s="77">
        <v>600000</v>
      </c>
      <c r="D185" s="77">
        <v>1111680</v>
      </c>
      <c r="E185" s="77">
        <v>385475</v>
      </c>
    </row>
    <row r="186" spans="1:5" s="10" customFormat="1" ht="31.5" hidden="1">
      <c r="A186" s="81" t="s">
        <v>329</v>
      </c>
      <c r="B186" s="17">
        <v>2</v>
      </c>
      <c r="C186" s="77"/>
      <c r="D186" s="77"/>
      <c r="E186" s="77"/>
    </row>
    <row r="187" spans="1:5" s="10" customFormat="1" ht="15.75" hidden="1">
      <c r="A187" s="81" t="s">
        <v>331</v>
      </c>
      <c r="B187" s="17">
        <v>2</v>
      </c>
      <c r="C187" s="77"/>
      <c r="D187" s="77"/>
      <c r="E187" s="77"/>
    </row>
    <row r="188" spans="1:5" s="10" customFormat="1" ht="31.5" hidden="1">
      <c r="A188" s="81" t="s">
        <v>330</v>
      </c>
      <c r="B188" s="17">
        <v>2</v>
      </c>
      <c r="C188" s="77"/>
      <c r="D188" s="77"/>
      <c r="E188" s="77"/>
    </row>
    <row r="189" spans="1:5" s="10" customFormat="1" ht="15.75" hidden="1">
      <c r="A189" s="81" t="s">
        <v>332</v>
      </c>
      <c r="B189" s="17">
        <v>2</v>
      </c>
      <c r="C189" s="77"/>
      <c r="D189" s="77"/>
      <c r="E189" s="77"/>
    </row>
    <row r="190" spans="1:5" s="10" customFormat="1" ht="15.75" hidden="1">
      <c r="A190" s="81" t="s">
        <v>106</v>
      </c>
      <c r="B190" s="17">
        <v>2</v>
      </c>
      <c r="C190" s="77"/>
      <c r="D190" s="77"/>
      <c r="E190" s="77"/>
    </row>
    <row r="191" spans="1:5" s="10" customFormat="1" ht="15.75" hidden="1">
      <c r="A191" s="81" t="s">
        <v>106</v>
      </c>
      <c r="B191" s="17">
        <v>2</v>
      </c>
      <c r="C191" s="77"/>
      <c r="D191" s="77"/>
      <c r="E191" s="77"/>
    </row>
    <row r="192" spans="1:5" s="10" customFormat="1" ht="15.75" hidden="1">
      <c r="A192" s="81" t="s">
        <v>106</v>
      </c>
      <c r="B192" s="17">
        <v>2</v>
      </c>
      <c r="C192" s="77"/>
      <c r="D192" s="77"/>
      <c r="E192" s="77"/>
    </row>
    <row r="193" spans="1:5" s="10" customFormat="1" ht="15.75" hidden="1">
      <c r="A193" s="81" t="s">
        <v>106</v>
      </c>
      <c r="B193" s="17">
        <v>2</v>
      </c>
      <c r="C193" s="77"/>
      <c r="D193" s="77"/>
      <c r="E193" s="77"/>
    </row>
    <row r="194" spans="1:5" s="10" customFormat="1" ht="15.75" hidden="1">
      <c r="A194" s="103" t="s">
        <v>333</v>
      </c>
      <c r="B194" s="17"/>
      <c r="C194" s="77">
        <f>SUM(C190:C193)</f>
        <v>0</v>
      </c>
      <c r="D194" s="77">
        <f>SUM(D190:D193)</f>
        <v>0</v>
      </c>
      <c r="E194" s="77">
        <f>SUM(E190:E193)</f>
        <v>0</v>
      </c>
    </row>
    <row r="195" spans="1:5" s="10" customFormat="1" ht="15.75">
      <c r="A195" s="61" t="s">
        <v>334</v>
      </c>
      <c r="B195" s="17"/>
      <c r="C195" s="77">
        <f>SUM(C184:C189)+C194</f>
        <v>600000</v>
      </c>
      <c r="D195" s="77">
        <f>SUM(D184:D189)+D194</f>
        <v>1111680</v>
      </c>
      <c r="E195" s="77">
        <f>SUM(E184:E189)+E194</f>
        <v>385475</v>
      </c>
    </row>
    <row r="196" spans="1:5" s="10" customFormat="1" ht="15.75">
      <c r="A196" s="81" t="s">
        <v>362</v>
      </c>
      <c r="B196" s="17">
        <v>2</v>
      </c>
      <c r="C196" s="77">
        <v>723800</v>
      </c>
      <c r="D196" s="77">
        <v>723800</v>
      </c>
      <c r="E196" s="77">
        <v>494790</v>
      </c>
    </row>
    <row r="197" spans="1:5" s="10" customFormat="1" ht="15.75" hidden="1">
      <c r="A197" s="81" t="s">
        <v>335</v>
      </c>
      <c r="B197" s="17">
        <v>2</v>
      </c>
      <c r="C197" s="77"/>
      <c r="D197" s="77"/>
      <c r="E197" s="77"/>
    </row>
    <row r="198" spans="1:5" s="10" customFormat="1" ht="15.75" hidden="1">
      <c r="A198" s="81" t="s">
        <v>336</v>
      </c>
      <c r="B198" s="17">
        <v>2</v>
      </c>
      <c r="C198" s="77"/>
      <c r="D198" s="77"/>
      <c r="E198" s="77"/>
    </row>
    <row r="199" spans="1:5" s="10" customFormat="1" ht="15.75">
      <c r="A199" s="104" t="s">
        <v>337</v>
      </c>
      <c r="B199" s="17"/>
      <c r="C199" s="77">
        <f>SUM(C196:C198)</f>
        <v>723800</v>
      </c>
      <c r="D199" s="77">
        <f>SUM(D196:D198)</f>
        <v>723800</v>
      </c>
      <c r="E199" s="77">
        <f>SUM(E196:E198)</f>
        <v>494790</v>
      </c>
    </row>
    <row r="200" spans="1:5" s="10" customFormat="1" ht="15.75" hidden="1">
      <c r="A200" s="61" t="s">
        <v>338</v>
      </c>
      <c r="B200" s="17"/>
      <c r="C200" s="77"/>
      <c r="D200" s="77"/>
      <c r="E200" s="77"/>
    </row>
    <row r="201" spans="1:5" s="10" customFormat="1" ht="15.75" hidden="1">
      <c r="A201" s="61" t="s">
        <v>339</v>
      </c>
      <c r="B201" s="17"/>
      <c r="C201" s="77"/>
      <c r="D201" s="77"/>
      <c r="E201" s="77"/>
    </row>
    <row r="202" spans="1:5" s="10" customFormat="1" ht="15.75" hidden="1">
      <c r="A202" s="81" t="s">
        <v>449</v>
      </c>
      <c r="B202" s="17">
        <v>2</v>
      </c>
      <c r="C202" s="77"/>
      <c r="D202" s="77"/>
      <c r="E202" s="77"/>
    </row>
    <row r="203" spans="1:5" s="10" customFormat="1" ht="31.5">
      <c r="A203" s="81" t="s">
        <v>450</v>
      </c>
      <c r="B203" s="17">
        <v>2</v>
      </c>
      <c r="C203" s="77">
        <v>10000</v>
      </c>
      <c r="D203" s="77">
        <v>10000</v>
      </c>
      <c r="E203" s="77">
        <v>7</v>
      </c>
    </row>
    <row r="204" spans="1:5" s="10" customFormat="1" ht="31.5">
      <c r="A204" s="61" t="s">
        <v>448</v>
      </c>
      <c r="B204" s="17"/>
      <c r="C204" s="77">
        <f>SUM(C202:C203)</f>
        <v>10000</v>
      </c>
      <c r="D204" s="77">
        <f>SUM(D202:D203)</f>
        <v>10000</v>
      </c>
      <c r="E204" s="77">
        <f>SUM(E202:E203)</f>
        <v>7</v>
      </c>
    </row>
    <row r="205" spans="1:5" s="10" customFormat="1" ht="15.75" hidden="1">
      <c r="A205" s="81" t="s">
        <v>451</v>
      </c>
      <c r="B205" s="17">
        <v>2</v>
      </c>
      <c r="C205" s="77"/>
      <c r="D205" s="77"/>
      <c r="E205" s="77"/>
    </row>
    <row r="206" spans="1:5" s="10" customFormat="1" ht="15.75" hidden="1">
      <c r="A206" s="81" t="s">
        <v>452</v>
      </c>
      <c r="B206" s="17">
        <v>2</v>
      </c>
      <c r="C206" s="77"/>
      <c r="D206" s="77"/>
      <c r="E206" s="77"/>
    </row>
    <row r="207" spans="1:5" s="10" customFormat="1" ht="15.75" hidden="1">
      <c r="A207" s="61" t="s">
        <v>340</v>
      </c>
      <c r="B207" s="100"/>
      <c r="C207" s="77">
        <f>SUM(C205:C206)</f>
        <v>0</v>
      </c>
      <c r="D207" s="77">
        <f>SUM(D205:D206)</f>
        <v>0</v>
      </c>
      <c r="E207" s="77">
        <f>SUM(E205:E206)</f>
        <v>0</v>
      </c>
    </row>
    <row r="208" spans="1:5" s="10" customFormat="1" ht="15.75">
      <c r="A208" s="81" t="s">
        <v>417</v>
      </c>
      <c r="B208" s="100">
        <v>2</v>
      </c>
      <c r="C208" s="77">
        <v>0</v>
      </c>
      <c r="D208" s="77">
        <v>170050</v>
      </c>
      <c r="E208" s="77">
        <v>170050</v>
      </c>
    </row>
    <row r="209" spans="1:5" s="10" customFormat="1" ht="63" hidden="1">
      <c r="A209" s="81" t="s">
        <v>341</v>
      </c>
      <c r="B209" s="100"/>
      <c r="C209" s="77"/>
      <c r="D209" s="77"/>
      <c r="E209" s="77"/>
    </row>
    <row r="210" spans="1:5" s="10" customFormat="1" ht="31.5" hidden="1">
      <c r="A210" s="81" t="s">
        <v>343</v>
      </c>
      <c r="B210" s="100">
        <v>2</v>
      </c>
      <c r="C210" s="77"/>
      <c r="D210" s="77"/>
      <c r="E210" s="77"/>
    </row>
    <row r="211" spans="1:5" s="10" customFormat="1" ht="15.75">
      <c r="A211" s="81" t="s">
        <v>344</v>
      </c>
      <c r="B211" s="100">
        <v>2</v>
      </c>
      <c r="C211" s="77">
        <v>0</v>
      </c>
      <c r="D211" s="77">
        <v>8019</v>
      </c>
      <c r="E211" s="77">
        <v>8019</v>
      </c>
    </row>
    <row r="212" spans="1:5" s="10" customFormat="1" ht="15.75">
      <c r="A212" s="103" t="s">
        <v>342</v>
      </c>
      <c r="B212" s="100"/>
      <c r="C212" s="77">
        <f>SUM(C210:C211)</f>
        <v>0</v>
      </c>
      <c r="D212" s="77">
        <f>SUM(D210:D211)</f>
        <v>8019</v>
      </c>
      <c r="E212" s="77">
        <f>SUM(E210:E211)</f>
        <v>8019</v>
      </c>
    </row>
    <row r="213" spans="1:5" s="10" customFormat="1" ht="15.75">
      <c r="A213" s="81" t="s">
        <v>592</v>
      </c>
      <c r="B213" s="100">
        <v>2</v>
      </c>
      <c r="C213" s="77">
        <v>0</v>
      </c>
      <c r="D213" s="77">
        <v>50310</v>
      </c>
      <c r="E213" s="77">
        <v>50310</v>
      </c>
    </row>
    <row r="214" spans="1:5" s="10" customFormat="1" ht="15.75" hidden="1">
      <c r="A214" s="81" t="s">
        <v>528</v>
      </c>
      <c r="B214" s="100">
        <v>2</v>
      </c>
      <c r="C214" s="77"/>
      <c r="D214" s="77"/>
      <c r="E214" s="77"/>
    </row>
    <row r="215" spans="1:5" s="10" customFormat="1" ht="15" customHeight="1">
      <c r="A215" s="103" t="s">
        <v>345</v>
      </c>
      <c r="B215" s="100"/>
      <c r="C215" s="77">
        <f>SUM(C213:C214)</f>
        <v>0</v>
      </c>
      <c r="D215" s="77">
        <f>SUM(D213:D214)</f>
        <v>50310</v>
      </c>
      <c r="E215" s="77">
        <f>SUM(E213:E214)</f>
        <v>50310</v>
      </c>
    </row>
    <row r="216" spans="1:5" s="10" customFormat="1" ht="15.75">
      <c r="A216" s="61" t="s">
        <v>418</v>
      </c>
      <c r="B216" s="100"/>
      <c r="C216" s="77">
        <f>SUM(C209)+C212+C215</f>
        <v>0</v>
      </c>
      <c r="D216" s="77">
        <f>SUM(D209)+D212+D215</f>
        <v>58329</v>
      </c>
      <c r="E216" s="77">
        <f>SUM(E209)+E212+E215</f>
        <v>58329</v>
      </c>
    </row>
    <row r="217" spans="1:5" s="10" customFormat="1" ht="15.75">
      <c r="A217" s="40" t="s">
        <v>323</v>
      </c>
      <c r="B217" s="96"/>
      <c r="C217" s="78">
        <f>SUM(C218:C218:C220)</f>
        <v>1643800</v>
      </c>
      <c r="D217" s="78">
        <f>SUM(D218:D218:D220)</f>
        <v>2446659</v>
      </c>
      <c r="E217" s="78">
        <f>SUM(E218:E218:E220)</f>
        <v>1461451</v>
      </c>
    </row>
    <row r="218" spans="1:5" s="10" customFormat="1" ht="15.75">
      <c r="A218" s="81" t="s">
        <v>375</v>
      </c>
      <c r="B218" s="94">
        <v>1</v>
      </c>
      <c r="C218" s="77">
        <f>SUMIF($B$162:$B$217,"1",C$162:C$217)</f>
        <v>0</v>
      </c>
      <c r="D218" s="77">
        <f>SUMIF($B$162:$B$217,"1",D$162:D$217)</f>
        <v>0</v>
      </c>
      <c r="E218" s="77">
        <f>SUMIF($B$162:$B$217,"1",E$162:E$217)</f>
        <v>0</v>
      </c>
    </row>
    <row r="219" spans="1:5" s="10" customFormat="1" ht="15.75">
      <c r="A219" s="81" t="s">
        <v>220</v>
      </c>
      <c r="B219" s="94">
        <v>2</v>
      </c>
      <c r="C219" s="77">
        <f>SUMIF($B$162:$B$217,"2",C$162:C$217)</f>
        <v>1343800</v>
      </c>
      <c r="D219" s="77">
        <f>SUMIF($B$162:$B$217,"2",D$162:D$217)</f>
        <v>2138659</v>
      </c>
      <c r="E219" s="77">
        <f>SUMIF($B$162:$B$217,"2",E$162:E$217)</f>
        <v>1153451</v>
      </c>
    </row>
    <row r="220" spans="1:5" s="10" customFormat="1" ht="15.75">
      <c r="A220" s="81" t="s">
        <v>112</v>
      </c>
      <c r="B220" s="94">
        <v>3</v>
      </c>
      <c r="C220" s="77">
        <f>SUMIF($B$162:$B$217,"3",C$162:C$217)</f>
        <v>300000</v>
      </c>
      <c r="D220" s="77">
        <f>SUMIF($B$162:$B$217,"3",D$162:D$217)</f>
        <v>308000</v>
      </c>
      <c r="E220" s="77">
        <f>SUMIF($B$162:$B$217,"3",E$162:E$217)</f>
        <v>308000</v>
      </c>
    </row>
    <row r="221" spans="1:5" s="10" customFormat="1" ht="15.75" hidden="1">
      <c r="A221" s="65" t="s">
        <v>346</v>
      </c>
      <c r="B221" s="17"/>
      <c r="C221" s="78"/>
      <c r="D221" s="78"/>
      <c r="E221" s="78"/>
    </row>
    <row r="222" spans="1:5" s="10" customFormat="1" ht="15.75" hidden="1">
      <c r="A222" s="81" t="s">
        <v>105</v>
      </c>
      <c r="B222" s="100"/>
      <c r="C222" s="77"/>
      <c r="D222" s="77"/>
      <c r="E222" s="77"/>
    </row>
    <row r="223" spans="1:5" s="10" customFormat="1" ht="15.75" hidden="1">
      <c r="A223" s="104" t="s">
        <v>347</v>
      </c>
      <c r="B223" s="100"/>
      <c r="C223" s="77">
        <f>SUM(C222)</f>
        <v>0</v>
      </c>
      <c r="D223" s="77">
        <f>SUM(D222)</f>
        <v>0</v>
      </c>
      <c r="E223" s="77">
        <f>SUM(E222)</f>
        <v>0</v>
      </c>
    </row>
    <row r="224" spans="1:5" s="10" customFormat="1" ht="15.75" hidden="1">
      <c r="A224" s="81" t="s">
        <v>348</v>
      </c>
      <c r="B224" s="100">
        <v>2</v>
      </c>
      <c r="C224" s="77"/>
      <c r="D224" s="77"/>
      <c r="E224" s="77"/>
    </row>
    <row r="225" spans="1:5" s="10" customFormat="1" ht="15.75" hidden="1">
      <c r="A225" s="81" t="s">
        <v>526</v>
      </c>
      <c r="B225" s="100">
        <v>2</v>
      </c>
      <c r="C225" s="77"/>
      <c r="D225" s="77"/>
      <c r="E225" s="77"/>
    </row>
    <row r="226" spans="1:5" s="10" customFormat="1" ht="15.75" hidden="1">
      <c r="A226" s="81" t="s">
        <v>106</v>
      </c>
      <c r="B226" s="100">
        <v>2</v>
      </c>
      <c r="C226" s="77"/>
      <c r="D226" s="77"/>
      <c r="E226" s="77"/>
    </row>
    <row r="227" spans="1:5" s="10" customFormat="1" ht="31.5" hidden="1">
      <c r="A227" s="103" t="s">
        <v>350</v>
      </c>
      <c r="B227" s="100"/>
      <c r="C227" s="77">
        <f>SUM(C225:C226)</f>
        <v>0</v>
      </c>
      <c r="D227" s="77">
        <f>SUM(D225:D226)</f>
        <v>0</v>
      </c>
      <c r="E227" s="77">
        <f>SUM(E225:E226)</f>
        <v>0</v>
      </c>
    </row>
    <row r="228" spans="1:5" s="10" customFormat="1" ht="15.75" hidden="1">
      <c r="A228" s="61" t="s">
        <v>349</v>
      </c>
      <c r="B228" s="100"/>
      <c r="C228" s="77">
        <f>C224+C227</f>
        <v>0</v>
      </c>
      <c r="D228" s="77">
        <f>D224+D227</f>
        <v>0</v>
      </c>
      <c r="E228" s="77">
        <f>E224+E227</f>
        <v>0</v>
      </c>
    </row>
    <row r="229" spans="1:5" s="10" customFormat="1" ht="15.75" hidden="1">
      <c r="A229" s="81" t="s">
        <v>496</v>
      </c>
      <c r="B229" s="100">
        <v>2</v>
      </c>
      <c r="C229" s="77"/>
      <c r="D229" s="77"/>
      <c r="E229" s="77"/>
    </row>
    <row r="230" spans="1:5" s="10" customFormat="1" ht="15.75" hidden="1">
      <c r="A230" s="81" t="s">
        <v>506</v>
      </c>
      <c r="B230" s="100">
        <v>2</v>
      </c>
      <c r="C230" s="77">
        <v>0</v>
      </c>
      <c r="D230" s="77">
        <v>0</v>
      </c>
      <c r="E230" s="77">
        <v>0</v>
      </c>
    </row>
    <row r="231" spans="1:5" s="10" customFormat="1" ht="15.75" hidden="1">
      <c r="A231" s="81" t="s">
        <v>105</v>
      </c>
      <c r="B231" s="100">
        <v>2</v>
      </c>
      <c r="C231" s="77"/>
      <c r="D231" s="77"/>
      <c r="E231" s="77"/>
    </row>
    <row r="232" spans="1:5" s="10" customFormat="1" ht="15.75" hidden="1">
      <c r="A232" s="104" t="s">
        <v>351</v>
      </c>
      <c r="B232" s="100"/>
      <c r="C232" s="77">
        <f>SUM(C229:C231)</f>
        <v>0</v>
      </c>
      <c r="D232" s="77">
        <f>SUM(D229:D231)</f>
        <v>0</v>
      </c>
      <c r="E232" s="77">
        <f>SUM(E229:E231)</f>
        <v>0</v>
      </c>
    </row>
    <row r="233" spans="1:5" s="10" customFormat="1" ht="15.75" hidden="1">
      <c r="A233" s="81" t="s">
        <v>352</v>
      </c>
      <c r="B233" s="100">
        <v>2</v>
      </c>
      <c r="C233" s="77"/>
      <c r="D233" s="77"/>
      <c r="E233" s="77"/>
    </row>
    <row r="234" spans="1:5" s="10" customFormat="1" ht="15.75" hidden="1">
      <c r="A234" s="81" t="s">
        <v>353</v>
      </c>
      <c r="B234" s="100">
        <v>2</v>
      </c>
      <c r="C234" s="77"/>
      <c r="D234" s="77"/>
      <c r="E234" s="77"/>
    </row>
    <row r="235" spans="1:5" s="10" customFormat="1" ht="15.75" hidden="1">
      <c r="A235" s="61" t="s">
        <v>354</v>
      </c>
      <c r="B235" s="100"/>
      <c r="C235" s="77">
        <f>SUM(C233:C234)</f>
        <v>0</v>
      </c>
      <c r="D235" s="77">
        <f>SUM(D233:D234)</f>
        <v>0</v>
      </c>
      <c r="E235" s="77">
        <f>SUM(E233:E234)</f>
        <v>0</v>
      </c>
    </row>
    <row r="236" spans="1:5" s="10" customFormat="1" ht="15.75" hidden="1">
      <c r="A236" s="61" t="s">
        <v>355</v>
      </c>
      <c r="B236" s="100">
        <v>2</v>
      </c>
      <c r="C236" s="77"/>
      <c r="D236" s="77"/>
      <c r="E236" s="77"/>
    </row>
    <row r="237" spans="1:5" s="10" customFormat="1" ht="15.75" hidden="1">
      <c r="A237" s="40" t="s">
        <v>346</v>
      </c>
      <c r="B237" s="96"/>
      <c r="C237" s="78">
        <f>SUM(C238:C238:C240)</f>
        <v>0</v>
      </c>
      <c r="D237" s="78">
        <f>SUM(D238:D238:D240)</f>
        <v>0</v>
      </c>
      <c r="E237" s="78">
        <f>SUM(E238:E238:E240)</f>
        <v>0</v>
      </c>
    </row>
    <row r="238" spans="1:5" s="10" customFormat="1" ht="15.75" hidden="1">
      <c r="A238" s="81" t="s">
        <v>375</v>
      </c>
      <c r="B238" s="94">
        <v>1</v>
      </c>
      <c r="C238" s="77">
        <f>SUMIF($B$221:$B$237,"1",C$221:C$237)</f>
        <v>0</v>
      </c>
      <c r="D238" s="77">
        <f>SUMIF($B$221:$B$237,"1",D$221:D$237)</f>
        <v>0</v>
      </c>
      <c r="E238" s="77">
        <f>SUMIF($B$221:$B$237,"1",E$221:E$237)</f>
        <v>0</v>
      </c>
    </row>
    <row r="239" spans="1:5" s="10" customFormat="1" ht="15.75" hidden="1">
      <c r="A239" s="81" t="s">
        <v>220</v>
      </c>
      <c r="B239" s="94">
        <v>2</v>
      </c>
      <c r="C239" s="77">
        <f>SUMIF($B$221:$B$237,"2",C$221:C$237)</f>
        <v>0</v>
      </c>
      <c r="D239" s="77">
        <f>SUMIF($B$221:$B$237,"2",D$221:D$237)</f>
        <v>0</v>
      </c>
      <c r="E239" s="77">
        <f>SUMIF($B$221:$B$237,"2",E$221:E$237)</f>
        <v>0</v>
      </c>
    </row>
    <row r="240" spans="1:5" s="10" customFormat="1" ht="15.75" hidden="1">
      <c r="A240" s="81" t="s">
        <v>112</v>
      </c>
      <c r="B240" s="94">
        <v>3</v>
      </c>
      <c r="C240" s="77">
        <f>SUMIF($B$221:$B$237,"3",C$221:C$237)</f>
        <v>0</v>
      </c>
      <c r="D240" s="77">
        <f>SUMIF($B$221:$B$237,"3",D$221:D$237)</f>
        <v>0</v>
      </c>
      <c r="E240" s="77">
        <f>SUMIF($B$221:$B$237,"3",E$221:E$237)</f>
        <v>0</v>
      </c>
    </row>
    <row r="241" spans="1:5" s="10" customFormat="1" ht="15.75">
      <c r="A241" s="65" t="s">
        <v>359</v>
      </c>
      <c r="B241" s="17"/>
      <c r="C241" s="78"/>
      <c r="D241" s="78"/>
      <c r="E241" s="78"/>
    </row>
    <row r="242" spans="1:5" s="10" customFormat="1" ht="15.75" hidden="1">
      <c r="A242" s="81"/>
      <c r="B242" s="17"/>
      <c r="C242" s="78"/>
      <c r="D242" s="78"/>
      <c r="E242" s="78"/>
    </row>
    <row r="243" spans="1:5" s="10" customFormat="1" ht="31.5" hidden="1">
      <c r="A243" s="61" t="s">
        <v>358</v>
      </c>
      <c r="B243" s="17"/>
      <c r="C243" s="77"/>
      <c r="D243" s="77"/>
      <c r="E243" s="77"/>
    </row>
    <row r="244" spans="1:5" s="10" customFormat="1" ht="15.75" hidden="1">
      <c r="A244" s="81"/>
      <c r="B244" s="17"/>
      <c r="C244" s="77"/>
      <c r="D244" s="77"/>
      <c r="E244" s="77"/>
    </row>
    <row r="245" spans="1:5" s="10" customFormat="1" ht="15.75" hidden="1">
      <c r="A245" s="81" t="s">
        <v>465</v>
      </c>
      <c r="B245" s="17">
        <v>2</v>
      </c>
      <c r="C245" s="77"/>
      <c r="D245" s="77"/>
      <c r="E245" s="77"/>
    </row>
    <row r="246" spans="1:5" s="10" customFormat="1" ht="31.5" hidden="1">
      <c r="A246" s="61" t="s">
        <v>419</v>
      </c>
      <c r="B246" s="17"/>
      <c r="C246" s="77">
        <f>SUM(C244:C245)</f>
        <v>0</v>
      </c>
      <c r="D246" s="77">
        <f>SUM(D244:D245)</f>
        <v>0</v>
      </c>
      <c r="E246" s="77">
        <f>SUM(E244:E245)</f>
        <v>0</v>
      </c>
    </row>
    <row r="247" spans="1:5" s="10" customFormat="1" ht="31.5">
      <c r="A247" s="81" t="s">
        <v>572</v>
      </c>
      <c r="B247" s="17">
        <v>2</v>
      </c>
      <c r="C247" s="77">
        <v>0</v>
      </c>
      <c r="D247" s="77">
        <v>3800</v>
      </c>
      <c r="E247" s="77">
        <v>3800</v>
      </c>
    </row>
    <row r="248" spans="1:5" s="10" customFormat="1" ht="15.75" hidden="1">
      <c r="A248" s="61"/>
      <c r="B248" s="17"/>
      <c r="C248" s="77"/>
      <c r="D248" s="77"/>
      <c r="E248" s="77"/>
    </row>
    <row r="249" spans="1:5" s="10" customFormat="1" ht="15.75" hidden="1">
      <c r="A249" s="61"/>
      <c r="B249" s="17"/>
      <c r="C249" s="77"/>
      <c r="D249" s="77"/>
      <c r="E249" s="77"/>
    </row>
    <row r="250" spans="1:5" s="10" customFormat="1" ht="15.75">
      <c r="A250" s="61" t="s">
        <v>420</v>
      </c>
      <c r="B250" s="17"/>
      <c r="C250" s="77">
        <f>SUM(C247:C249)</f>
        <v>0</v>
      </c>
      <c r="D250" s="77">
        <f>SUM(D247:D249)</f>
        <v>3800</v>
      </c>
      <c r="E250" s="77">
        <f>SUM(E247:E249)</f>
        <v>3800</v>
      </c>
    </row>
    <row r="251" spans="1:5" s="10" customFormat="1" ht="15.75">
      <c r="A251" s="40" t="s">
        <v>359</v>
      </c>
      <c r="B251" s="96"/>
      <c r="C251" s="78">
        <f>SUM(C252:C252:C254)</f>
        <v>0</v>
      </c>
      <c r="D251" s="78">
        <f>SUM(D252:D252:D254)</f>
        <v>3800</v>
      </c>
      <c r="E251" s="78">
        <f>SUM(E252:E252:E254)</f>
        <v>3800</v>
      </c>
    </row>
    <row r="252" spans="1:5" s="10" customFormat="1" ht="15.75">
      <c r="A252" s="81" t="s">
        <v>375</v>
      </c>
      <c r="B252" s="94">
        <v>1</v>
      </c>
      <c r="C252" s="77">
        <f>SUMIF($B$241:$B$251,"1",C$241:C$251)</f>
        <v>0</v>
      </c>
      <c r="D252" s="77">
        <f>SUMIF($B$241:$B$251,"1",D$241:D$251)</f>
        <v>0</v>
      </c>
      <c r="E252" s="77">
        <f>SUMIF($B$241:$B$251,"1",E$241:E$251)</f>
        <v>0</v>
      </c>
    </row>
    <row r="253" spans="1:5" s="10" customFormat="1" ht="15.75">
      <c r="A253" s="81" t="s">
        <v>220</v>
      </c>
      <c r="B253" s="94">
        <v>2</v>
      </c>
      <c r="C253" s="77">
        <f>SUMIF($B$241:$B$251,"2",C$241:C$251)</f>
        <v>0</v>
      </c>
      <c r="D253" s="77">
        <f>SUMIF($B$241:$B$251,"2",D$241:D$251)</f>
        <v>3800</v>
      </c>
      <c r="E253" s="77">
        <f>SUMIF($B$241:$B$251,"2",E$241:E$251)</f>
        <v>3800</v>
      </c>
    </row>
    <row r="254" spans="1:5" s="10" customFormat="1" ht="15.75">
      <c r="A254" s="81" t="s">
        <v>112</v>
      </c>
      <c r="B254" s="94">
        <v>3</v>
      </c>
      <c r="C254" s="77">
        <f>SUMIF($B$241:$B$251,"3",C$241:C$251)</f>
        <v>0</v>
      </c>
      <c r="D254" s="77">
        <f>SUMIF($B$241:$B$251,"3",D$241:D$251)</f>
        <v>0</v>
      </c>
      <c r="E254" s="77">
        <f>SUMIF($B$241:$B$251,"3",E$241:E$251)</f>
        <v>0</v>
      </c>
    </row>
    <row r="255" spans="1:5" s="10" customFormat="1" ht="15.75" hidden="1">
      <c r="A255" s="65" t="s">
        <v>360</v>
      </c>
      <c r="B255" s="17"/>
      <c r="C255" s="78"/>
      <c r="D255" s="78"/>
      <c r="E255" s="78"/>
    </row>
    <row r="256" spans="1:5" s="10" customFormat="1" ht="15.75" hidden="1">
      <c r="A256" s="61"/>
      <c r="B256" s="17"/>
      <c r="C256" s="77"/>
      <c r="D256" s="77"/>
      <c r="E256" s="77"/>
    </row>
    <row r="257" spans="1:5" s="10" customFormat="1" ht="31.5" hidden="1">
      <c r="A257" s="61" t="s">
        <v>361</v>
      </c>
      <c r="B257" s="17"/>
      <c r="C257" s="77"/>
      <c r="D257" s="77"/>
      <c r="E257" s="77"/>
    </row>
    <row r="258" spans="1:5" s="10" customFormat="1" ht="15.75" hidden="1">
      <c r="A258" s="81" t="s">
        <v>481</v>
      </c>
      <c r="B258" s="17">
        <v>2</v>
      </c>
      <c r="C258" s="77"/>
      <c r="D258" s="77"/>
      <c r="E258" s="77"/>
    </row>
    <row r="259" spans="1:5" s="10" customFormat="1" ht="31.5" hidden="1">
      <c r="A259" s="61" t="s">
        <v>421</v>
      </c>
      <c r="B259" s="17"/>
      <c r="C259" s="77">
        <f>SUM(C258)</f>
        <v>0</v>
      </c>
      <c r="D259" s="77">
        <f>SUM(D258)</f>
        <v>0</v>
      </c>
      <c r="E259" s="77">
        <f>SUM(E258)</f>
        <v>0</v>
      </c>
    </row>
    <row r="260" spans="1:5" s="10" customFormat="1" ht="15.75" hidden="1">
      <c r="A260" s="61"/>
      <c r="B260" s="17"/>
      <c r="C260" s="77"/>
      <c r="D260" s="77"/>
      <c r="E260" s="77"/>
    </row>
    <row r="261" spans="1:5" s="10" customFormat="1" ht="15.75" hidden="1">
      <c r="A261" s="61"/>
      <c r="B261" s="17"/>
      <c r="C261" s="77"/>
      <c r="D261" s="77"/>
      <c r="E261" s="77"/>
    </row>
    <row r="262" spans="1:5" s="10" customFormat="1" ht="15.75" hidden="1">
      <c r="A262" s="61"/>
      <c r="B262" s="17"/>
      <c r="C262" s="77"/>
      <c r="D262" s="77"/>
      <c r="E262" s="77"/>
    </row>
    <row r="263" spans="1:5" s="10" customFormat="1" ht="15.75" hidden="1">
      <c r="A263" s="61" t="s">
        <v>422</v>
      </c>
      <c r="B263" s="17"/>
      <c r="C263" s="77"/>
      <c r="D263" s="77"/>
      <c r="E263" s="77"/>
    </row>
    <row r="264" spans="1:5" s="10" customFormat="1" ht="15.75" hidden="1">
      <c r="A264" s="40" t="s">
        <v>360</v>
      </c>
      <c r="B264" s="96"/>
      <c r="C264" s="78">
        <f>SUM(C265:C265:C267)</f>
        <v>0</v>
      </c>
      <c r="D264" s="78">
        <f>SUM(D265:D265:D267)</f>
        <v>0</v>
      </c>
      <c r="E264" s="78">
        <f>SUM(E265:E265:E267)</f>
        <v>0</v>
      </c>
    </row>
    <row r="265" spans="1:5" s="10" customFormat="1" ht="15.75" hidden="1">
      <c r="A265" s="81" t="s">
        <v>375</v>
      </c>
      <c r="B265" s="94">
        <v>1</v>
      </c>
      <c r="C265" s="77">
        <f>SUMIF($B$255:$B$264,"1",C$255:C$264)</f>
        <v>0</v>
      </c>
      <c r="D265" s="77">
        <f>SUMIF($B$255:$B$264,"1",D$255:D$264)</f>
        <v>0</v>
      </c>
      <c r="E265" s="77">
        <f>SUMIF($B$255:$B$264,"1",E$255:E$264)</f>
        <v>0</v>
      </c>
    </row>
    <row r="266" spans="1:5" s="10" customFormat="1" ht="15.75" hidden="1">
      <c r="A266" s="81" t="s">
        <v>220</v>
      </c>
      <c r="B266" s="94">
        <v>2</v>
      </c>
      <c r="C266" s="77">
        <f>SUMIF($B$255:$B$264,"2",C$255:C$264)</f>
        <v>0</v>
      </c>
      <c r="D266" s="77">
        <f>SUMIF($B$255:$B$264,"2",D$255:D$264)</f>
        <v>0</v>
      </c>
      <c r="E266" s="77">
        <f>SUMIF($B$255:$B$264,"2",E$255:E$264)</f>
        <v>0</v>
      </c>
    </row>
    <row r="267" spans="1:5" s="10" customFormat="1" ht="15.75" hidden="1">
      <c r="A267" s="81" t="s">
        <v>112</v>
      </c>
      <c r="B267" s="94">
        <v>3</v>
      </c>
      <c r="C267" s="77">
        <f>SUMIF($B$255:$B$264,"3",C$255:C$264)</f>
        <v>0</v>
      </c>
      <c r="D267" s="77">
        <f>SUMIF($B$255:$B$264,"3",D$255:D$264)</f>
        <v>0</v>
      </c>
      <c r="E267" s="77">
        <f>SUMIF($B$255:$B$264,"3",E$255:E$264)</f>
        <v>0</v>
      </c>
    </row>
    <row r="268" spans="1:5" s="10" customFormat="1" ht="33" hidden="1">
      <c r="A268" s="66" t="s">
        <v>433</v>
      </c>
      <c r="B268" s="97"/>
      <c r="C268" s="123"/>
      <c r="D268" s="123"/>
      <c r="E268" s="123"/>
    </row>
    <row r="269" spans="1:5" s="10" customFormat="1" ht="16.5">
      <c r="A269" s="65" t="s">
        <v>150</v>
      </c>
      <c r="B269" s="97"/>
      <c r="C269" s="123"/>
      <c r="D269" s="123"/>
      <c r="E269" s="123"/>
    </row>
    <row r="270" spans="1:5" s="10" customFormat="1" ht="21" customHeight="1">
      <c r="A270" s="61" t="s">
        <v>206</v>
      </c>
      <c r="B270" s="97">
        <v>2</v>
      </c>
      <c r="C270" s="79">
        <v>5683437</v>
      </c>
      <c r="D270" s="79">
        <v>5683437</v>
      </c>
      <c r="E270" s="79">
        <v>5683437</v>
      </c>
    </row>
    <row r="271" spans="1:5" s="10" customFormat="1" ht="15.75" hidden="1">
      <c r="A271" s="61" t="s">
        <v>425</v>
      </c>
      <c r="B271" s="96">
        <v>2</v>
      </c>
      <c r="C271" s="79"/>
      <c r="D271" s="79"/>
      <c r="E271" s="79"/>
    </row>
    <row r="272" spans="1:5" s="10" customFormat="1" ht="31.5">
      <c r="A272" s="40" t="s">
        <v>150</v>
      </c>
      <c r="B272" s="96"/>
      <c r="C272" s="78">
        <f>SUM(C273:C275)</f>
        <v>5683437</v>
      </c>
      <c r="D272" s="78">
        <f>SUM(D273:D275)</f>
        <v>5683437</v>
      </c>
      <c r="E272" s="78">
        <f>SUM(E273:E275)</f>
        <v>5683437</v>
      </c>
    </row>
    <row r="273" spans="1:5" s="10" customFormat="1" ht="15.75">
      <c r="A273" s="81" t="s">
        <v>375</v>
      </c>
      <c r="B273" s="94">
        <v>1</v>
      </c>
      <c r="C273" s="77">
        <f>SUMIF($B$269:$B$272,"1",C$269:C$272)</f>
        <v>0</v>
      </c>
      <c r="D273" s="77">
        <f>SUMIF($B$269:$B$272,"1",D$269:D$272)</f>
        <v>0</v>
      </c>
      <c r="E273" s="77">
        <f>SUMIF($B$269:$B$272,"1",E$269:E$272)</f>
        <v>0</v>
      </c>
    </row>
    <row r="274" spans="1:5" s="10" customFormat="1" ht="15.75">
      <c r="A274" s="81" t="s">
        <v>220</v>
      </c>
      <c r="B274" s="94">
        <v>2</v>
      </c>
      <c r="C274" s="77">
        <f>SUMIF($B$269:$B$272,"2",C$269:C$272)</f>
        <v>5683437</v>
      </c>
      <c r="D274" s="77">
        <f>SUMIF($B$269:$B$272,"2",D$269:D$272)</f>
        <v>5683437</v>
      </c>
      <c r="E274" s="77">
        <f>SUMIF($B$269:$B$272,"2",E$269:E$272)</f>
        <v>5683437</v>
      </c>
    </row>
    <row r="275" spans="1:5" s="10" customFormat="1" ht="15.75">
      <c r="A275" s="81" t="s">
        <v>112</v>
      </c>
      <c r="B275" s="94">
        <v>3</v>
      </c>
      <c r="C275" s="77">
        <f>SUMIF($B$269:$B$272,"3",C$269:C$272)</f>
        <v>0</v>
      </c>
      <c r="D275" s="77">
        <f>SUMIF($B$269:$B$272,"3",D$269:D$272)</f>
        <v>0</v>
      </c>
      <c r="E275" s="77">
        <f>SUMIF($B$269:$B$272,"3",E$269:E$272)</f>
        <v>0</v>
      </c>
    </row>
    <row r="276" spans="1:5" s="10" customFormat="1" ht="15.75" hidden="1">
      <c r="A276" s="65" t="s">
        <v>151</v>
      </c>
      <c r="B276" s="94"/>
      <c r="C276" s="77"/>
      <c r="D276" s="77"/>
      <c r="E276" s="77"/>
    </row>
    <row r="277" spans="1:5" s="10" customFormat="1" ht="16.5" hidden="1">
      <c r="A277" s="61" t="s">
        <v>206</v>
      </c>
      <c r="B277" s="97">
        <v>2</v>
      </c>
      <c r="C277" s="77"/>
      <c r="D277" s="77"/>
      <c r="E277" s="77"/>
    </row>
    <row r="278" spans="1:5" s="10" customFormat="1" ht="15.75" hidden="1">
      <c r="A278" s="61" t="s">
        <v>425</v>
      </c>
      <c r="B278" s="96">
        <v>2</v>
      </c>
      <c r="C278" s="79"/>
      <c r="D278" s="79"/>
      <c r="E278" s="79"/>
    </row>
    <row r="279" spans="1:5" s="10" customFormat="1" ht="15.75" hidden="1">
      <c r="A279" s="40" t="s">
        <v>151</v>
      </c>
      <c r="B279" s="96"/>
      <c r="C279" s="78">
        <f>SUM(C280:C282)</f>
        <v>0</v>
      </c>
      <c r="D279" s="78">
        <f>SUM(D280:D282)</f>
        <v>0</v>
      </c>
      <c r="E279" s="78">
        <f>SUM(E280:E282)</f>
        <v>0</v>
      </c>
    </row>
    <row r="280" spans="1:5" s="10" customFormat="1" ht="15.75" hidden="1">
      <c r="A280" s="81" t="s">
        <v>375</v>
      </c>
      <c r="B280" s="94">
        <v>1</v>
      </c>
      <c r="C280" s="77">
        <f>SUMIF($B$276:$B$279,"1",C$276:C$279)</f>
        <v>0</v>
      </c>
      <c r="D280" s="77">
        <f>SUMIF($B$276:$B$279,"1",D$276:D$279)</f>
        <v>0</v>
      </c>
      <c r="E280" s="77">
        <f>SUMIF($B$276:$B$279,"1",E$276:E$279)</f>
        <v>0</v>
      </c>
    </row>
    <row r="281" spans="1:5" s="10" customFormat="1" ht="15.75" hidden="1">
      <c r="A281" s="81" t="s">
        <v>220</v>
      </c>
      <c r="B281" s="94">
        <v>2</v>
      </c>
      <c r="C281" s="77">
        <f>SUMIF($B$276:$B$279,"2",C$276:C$279)</f>
        <v>0</v>
      </c>
      <c r="D281" s="77">
        <f>SUMIF($B$276:$B$279,"2",D$276:D$279)</f>
        <v>0</v>
      </c>
      <c r="E281" s="77">
        <f>SUMIF($B$276:$B$279,"2",E$276:E$279)</f>
        <v>0</v>
      </c>
    </row>
    <row r="282" spans="1:5" s="10" customFormat="1" ht="15.75" hidden="1">
      <c r="A282" s="81" t="s">
        <v>112</v>
      </c>
      <c r="B282" s="94">
        <v>3</v>
      </c>
      <c r="C282" s="77">
        <f>SUMIF($B$276:$B$279,"3",C$276:C$279)</f>
        <v>0</v>
      </c>
      <c r="D282" s="77">
        <f>SUMIF($B$276:$B$279,"3",D$276:D$279)</f>
        <v>0</v>
      </c>
      <c r="E282" s="77">
        <f>SUMIF($B$276:$B$279,"3",E$276:E$279)</f>
        <v>0</v>
      </c>
    </row>
    <row r="283" spans="1:5" s="10" customFormat="1" ht="49.5">
      <c r="A283" s="66" t="s">
        <v>87</v>
      </c>
      <c r="B283" s="97"/>
      <c r="C283" s="123"/>
      <c r="D283" s="123"/>
      <c r="E283" s="123"/>
    </row>
    <row r="284" spans="1:5" s="10" customFormat="1" ht="15.75">
      <c r="A284" s="65" t="s">
        <v>148</v>
      </c>
      <c r="B284" s="96"/>
      <c r="C284" s="79"/>
      <c r="D284" s="79"/>
      <c r="E284" s="79"/>
    </row>
    <row r="285" spans="1:5" s="10" customFormat="1" ht="15.75">
      <c r="A285" s="61" t="s">
        <v>205</v>
      </c>
      <c r="B285" s="96"/>
      <c r="C285" s="79"/>
      <c r="D285" s="79"/>
      <c r="E285" s="79"/>
    </row>
    <row r="286" spans="1:5" s="10" customFormat="1" ht="31.5" hidden="1">
      <c r="A286" s="81" t="s">
        <v>423</v>
      </c>
      <c r="B286" s="96"/>
      <c r="C286" s="79"/>
      <c r="D286" s="79"/>
      <c r="E286" s="79"/>
    </row>
    <row r="287" spans="1:5" s="10" customFormat="1" ht="31.5" hidden="1">
      <c r="A287" s="81" t="s">
        <v>217</v>
      </c>
      <c r="B287" s="96"/>
      <c r="C287" s="79"/>
      <c r="D287" s="79"/>
      <c r="E287" s="79"/>
    </row>
    <row r="288" spans="1:5" s="10" customFormat="1" ht="31.5" hidden="1">
      <c r="A288" s="81" t="s">
        <v>424</v>
      </c>
      <c r="B288" s="96"/>
      <c r="C288" s="79"/>
      <c r="D288" s="79"/>
      <c r="E288" s="79"/>
    </row>
    <row r="289" spans="1:5" s="10" customFormat="1" ht="31.5">
      <c r="A289" s="81" t="s">
        <v>216</v>
      </c>
      <c r="B289" s="96">
        <v>2</v>
      </c>
      <c r="C289" s="79">
        <v>0</v>
      </c>
      <c r="D289" s="79">
        <v>429322</v>
      </c>
      <c r="E289" s="79">
        <v>429322</v>
      </c>
    </row>
    <row r="290" spans="1:5" s="10" customFormat="1" ht="15.75" hidden="1">
      <c r="A290" s="81" t="s">
        <v>215</v>
      </c>
      <c r="B290" s="96"/>
      <c r="C290" s="79"/>
      <c r="D290" s="79"/>
      <c r="E290" s="79"/>
    </row>
    <row r="291" spans="1:5" s="10" customFormat="1" ht="15.75" hidden="1">
      <c r="A291" s="61" t="s">
        <v>207</v>
      </c>
      <c r="B291" s="96"/>
      <c r="C291" s="79"/>
      <c r="D291" s="79"/>
      <c r="E291" s="79"/>
    </row>
    <row r="292" spans="1:5" s="10" customFormat="1" ht="15.75" hidden="1">
      <c r="A292" s="61" t="s">
        <v>208</v>
      </c>
      <c r="B292" s="96"/>
      <c r="C292" s="79"/>
      <c r="D292" s="79"/>
      <c r="E292" s="79"/>
    </row>
    <row r="293" spans="1:5" s="10" customFormat="1" ht="31.5">
      <c r="A293" s="40" t="s">
        <v>148</v>
      </c>
      <c r="B293" s="96"/>
      <c r="C293" s="78">
        <f>SUM(C294:C296)</f>
        <v>0</v>
      </c>
      <c r="D293" s="78">
        <f>SUM(D294:D296)</f>
        <v>429322</v>
      </c>
      <c r="E293" s="78">
        <f>SUM(E294:E296)</f>
        <v>429322</v>
      </c>
    </row>
    <row r="294" spans="1:5" s="10" customFormat="1" ht="15.75">
      <c r="A294" s="81" t="s">
        <v>375</v>
      </c>
      <c r="B294" s="94">
        <v>1</v>
      </c>
      <c r="C294" s="77">
        <f>SUMIF($B$284:$B$293,"1",C$284:C$293)</f>
        <v>0</v>
      </c>
      <c r="D294" s="77">
        <f>SUMIF($B$284:$B$293,"1",D$284:D$293)</f>
        <v>0</v>
      </c>
      <c r="E294" s="77">
        <f>SUMIF($B$284:$B$293,"1",E$284:E$293)</f>
        <v>0</v>
      </c>
    </row>
    <row r="295" spans="1:5" s="10" customFormat="1" ht="15.75">
      <c r="A295" s="81" t="s">
        <v>220</v>
      </c>
      <c r="B295" s="94">
        <v>2</v>
      </c>
      <c r="C295" s="77">
        <f>SUMIF($B$284:$B$293,"2",C$284:C$293)</f>
        <v>0</v>
      </c>
      <c r="D295" s="77">
        <f>SUMIF($B$284:$B$293,"2",D$284:D$293)</f>
        <v>429322</v>
      </c>
      <c r="E295" s="77">
        <f>SUMIF($B$284:$B$293,"2",E$284:E$293)</f>
        <v>429322</v>
      </c>
    </row>
    <row r="296" spans="1:5" s="10" customFormat="1" ht="15.75">
      <c r="A296" s="81" t="s">
        <v>112</v>
      </c>
      <c r="B296" s="94">
        <v>3</v>
      </c>
      <c r="C296" s="77">
        <f>SUMIF($B$284:$B$293,"3",C$284:C$293)</f>
        <v>0</v>
      </c>
      <c r="D296" s="77">
        <f>SUMIF($B$284:$B$293,"3",D$284:D$293)</f>
        <v>0</v>
      </c>
      <c r="E296" s="77">
        <f>SUMIF($B$284:$B$293,"3",E$284:E$293)</f>
        <v>0</v>
      </c>
    </row>
    <row r="297" spans="1:5" s="10" customFormat="1" ht="15.75">
      <c r="A297" s="65" t="s">
        <v>149</v>
      </c>
      <c r="B297" s="96"/>
      <c r="C297" s="79"/>
      <c r="D297" s="79"/>
      <c r="E297" s="79"/>
    </row>
    <row r="298" spans="1:5" s="10" customFormat="1" ht="15.75">
      <c r="A298" s="61" t="s">
        <v>205</v>
      </c>
      <c r="B298" s="96"/>
      <c r="C298" s="79"/>
      <c r="D298" s="79"/>
      <c r="E298" s="79"/>
    </row>
    <row r="299" spans="1:5" s="10" customFormat="1" ht="31.5" hidden="1">
      <c r="A299" s="81" t="s">
        <v>423</v>
      </c>
      <c r="B299" s="96"/>
      <c r="C299" s="79"/>
      <c r="D299" s="79"/>
      <c r="E299" s="79"/>
    </row>
    <row r="300" spans="1:5" s="10" customFormat="1" ht="31.5" hidden="1">
      <c r="A300" s="81" t="s">
        <v>217</v>
      </c>
      <c r="B300" s="96"/>
      <c r="C300" s="79"/>
      <c r="D300" s="79"/>
      <c r="E300" s="79"/>
    </row>
    <row r="301" spans="1:5" s="10" customFormat="1" ht="31.5">
      <c r="A301" s="81" t="s">
        <v>424</v>
      </c>
      <c r="B301" s="96">
        <v>2</v>
      </c>
      <c r="C301" s="79">
        <v>10296949</v>
      </c>
      <c r="D301" s="79">
        <v>4398721</v>
      </c>
      <c r="E301" s="79">
        <v>0</v>
      </c>
    </row>
    <row r="302" spans="1:5" s="10" customFormat="1" ht="15.75" hidden="1">
      <c r="A302" s="81" t="s">
        <v>216</v>
      </c>
      <c r="B302" s="96"/>
      <c r="C302" s="79"/>
      <c r="D302" s="79"/>
      <c r="E302" s="79">
        <v>429322</v>
      </c>
    </row>
    <row r="303" spans="1:5" s="10" customFormat="1" ht="15.75" hidden="1">
      <c r="A303" s="81" t="s">
        <v>215</v>
      </c>
      <c r="B303" s="96"/>
      <c r="C303" s="79"/>
      <c r="D303" s="79"/>
      <c r="E303" s="79"/>
    </row>
    <row r="304" spans="1:5" s="10" customFormat="1" ht="15.75" hidden="1">
      <c r="A304" s="61" t="s">
        <v>207</v>
      </c>
      <c r="B304" s="96"/>
      <c r="C304" s="79"/>
      <c r="D304" s="79"/>
      <c r="E304" s="79"/>
    </row>
    <row r="305" spans="1:5" s="10" customFormat="1" ht="15.75" hidden="1">
      <c r="A305" s="61" t="s">
        <v>208</v>
      </c>
      <c r="B305" s="96"/>
      <c r="C305" s="79"/>
      <c r="D305" s="79"/>
      <c r="E305" s="79"/>
    </row>
    <row r="306" spans="1:5" s="10" customFormat="1" ht="31.5">
      <c r="A306" s="40" t="s">
        <v>149</v>
      </c>
      <c r="B306" s="96"/>
      <c r="C306" s="78">
        <f>SUM(C307:C309)</f>
        <v>10296949</v>
      </c>
      <c r="D306" s="78">
        <f>SUM(D307:D309)</f>
        <v>4398721</v>
      </c>
      <c r="E306" s="78">
        <f>SUM(E307:E309)</f>
        <v>0</v>
      </c>
    </row>
    <row r="307" spans="1:5" s="10" customFormat="1" ht="15.75">
      <c r="A307" s="81" t="s">
        <v>375</v>
      </c>
      <c r="B307" s="94">
        <v>1</v>
      </c>
      <c r="C307" s="77">
        <f>SUMIF($B$297:$B$306,"1",C$297:C$306)</f>
        <v>0</v>
      </c>
      <c r="D307" s="77">
        <f>SUMIF($B$297:$B$306,"1",D$297:D$306)</f>
        <v>0</v>
      </c>
      <c r="E307" s="77">
        <f>SUMIF($B$297:$B$306,"1",E$297:E$306)</f>
        <v>0</v>
      </c>
    </row>
    <row r="308" spans="1:5" s="10" customFormat="1" ht="15.75">
      <c r="A308" s="81" t="s">
        <v>220</v>
      </c>
      <c r="B308" s="94">
        <v>2</v>
      </c>
      <c r="C308" s="77">
        <f>SUMIF($B$297:$B$306,"2",C$297:C$306)</f>
        <v>10296949</v>
      </c>
      <c r="D308" s="77">
        <f>SUMIF($B$297:$B$306,"2",D$297:D$306)</f>
        <v>4398721</v>
      </c>
      <c r="E308" s="77">
        <f>SUMIF($B$297:$B$306,"2",E$297:E$306)</f>
        <v>0</v>
      </c>
    </row>
    <row r="309" spans="1:5" s="10" customFormat="1" ht="15.75">
      <c r="A309" s="81" t="s">
        <v>112</v>
      </c>
      <c r="B309" s="94">
        <v>3</v>
      </c>
      <c r="C309" s="77">
        <f>SUMIF($B$297:$B$306,"3",C$297:C$306)</f>
        <v>0</v>
      </c>
      <c r="D309" s="77">
        <f>SUMIF($B$297:$B$306,"3",D$297:D$306)</f>
        <v>0</v>
      </c>
      <c r="E309" s="77">
        <f>SUMIF($B$297:$B$306,"3",E$297:E$306)</f>
        <v>0</v>
      </c>
    </row>
    <row r="310" spans="1:5" s="10" customFormat="1" ht="16.5">
      <c r="A310" s="66" t="s">
        <v>88</v>
      </c>
      <c r="B310" s="97"/>
      <c r="C310" s="101">
        <f>C95+C129+C158+C217++C237+C251+C264+C272+C279+C293+C306</f>
        <v>34183649</v>
      </c>
      <c r="D310" s="101">
        <f>D95+D129+D158+D217++D237+D251+D264+D272+D279+D293+D306</f>
        <v>31792503</v>
      </c>
      <c r="E310" s="101">
        <f>E95+E129+E158+E217++E237+E251+E264+E272+E279+E293+E306</f>
        <v>25813056</v>
      </c>
    </row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</sheetData>
  <sheetProtection/>
  <mergeCells count="2">
    <mergeCell ref="A1:E1"/>
    <mergeCell ref="A2:E2"/>
  </mergeCells>
  <printOptions horizontalCentered="1"/>
  <pageMargins left="0.2362204724409449" right="0.2755905511811024" top="0.7480314960629921" bottom="0.5905511811023623" header="0.31496062992125984" footer="0.31496062992125984"/>
  <pageSetup fitToHeight="2" fitToWidth="1" horizontalDpi="600" verticalDpi="600" orientation="portrait" paperSize="9" scale="67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3"/>
  <sheetViews>
    <sheetView zoomScale="115" zoomScaleNormal="115" zoomScalePageLayoutView="0" workbookViewId="0" topLeftCell="A131">
      <selection activeCell="F10" sqref="F10"/>
    </sheetView>
  </sheetViews>
  <sheetFormatPr defaultColWidth="9.140625" defaultRowHeight="15"/>
  <cols>
    <col min="1" max="1" width="58.7109375" style="16" customWidth="1"/>
    <col min="2" max="2" width="5.7109375" style="95" customWidth="1"/>
    <col min="3" max="3" width="12.140625" style="95" customWidth="1"/>
    <col min="4" max="5" width="12.140625" style="16" customWidth="1"/>
    <col min="6" max="16384" width="9.140625" style="16" customWidth="1"/>
  </cols>
  <sheetData>
    <row r="1" spans="1:5" ht="15.75" customHeight="1">
      <c r="A1" s="289" t="s">
        <v>531</v>
      </c>
      <c r="B1" s="289"/>
      <c r="C1" s="289"/>
      <c r="D1" s="289"/>
      <c r="E1" s="289"/>
    </row>
    <row r="2" spans="1:5" ht="15.75">
      <c r="A2" s="256" t="s">
        <v>434</v>
      </c>
      <c r="B2" s="256"/>
      <c r="C2" s="256"/>
      <c r="D2" s="256"/>
      <c r="E2" s="256"/>
    </row>
    <row r="3" ht="15.75">
      <c r="A3" s="42"/>
    </row>
    <row r="4" spans="1:5" s="10" customFormat="1" ht="31.5">
      <c r="A4" s="17" t="s">
        <v>9</v>
      </c>
      <c r="B4" s="17" t="s">
        <v>128</v>
      </c>
      <c r="C4" s="38" t="s">
        <v>4</v>
      </c>
      <c r="D4" s="38" t="s">
        <v>587</v>
      </c>
      <c r="E4" s="38" t="s">
        <v>588</v>
      </c>
    </row>
    <row r="5" spans="1:5" s="10" customFormat="1" ht="16.5">
      <c r="A5" s="66" t="s">
        <v>86</v>
      </c>
      <c r="B5" s="97"/>
      <c r="C5" s="77"/>
      <c r="D5" s="77"/>
      <c r="E5" s="77"/>
    </row>
    <row r="6" spans="1:5" s="10" customFormat="1" ht="15.75">
      <c r="A6" s="65" t="s">
        <v>79</v>
      </c>
      <c r="B6" s="96"/>
      <c r="C6" s="77"/>
      <c r="D6" s="77"/>
      <c r="E6" s="77"/>
    </row>
    <row r="7" spans="1:5" s="10" customFormat="1" ht="15.75">
      <c r="A7" s="40" t="s">
        <v>156</v>
      </c>
      <c r="B7" s="96"/>
      <c r="C7" s="78">
        <f>SUM(C8:C10)</f>
        <v>6714000</v>
      </c>
      <c r="D7" s="78">
        <f>SUM(D8:D10)</f>
        <v>6844000</v>
      </c>
      <c r="E7" s="78">
        <f>SUM(E8:E10)</f>
        <v>6800846</v>
      </c>
    </row>
    <row r="8" spans="1:5" s="10" customFormat="1" ht="15.75">
      <c r="A8" s="81" t="s">
        <v>375</v>
      </c>
      <c r="B8" s="94">
        <v>1</v>
      </c>
      <c r="C8" s="77">
        <f>COFOG!C59</f>
        <v>0</v>
      </c>
      <c r="D8" s="77">
        <f>COFOG!D59</f>
        <v>0</v>
      </c>
      <c r="E8" s="77">
        <f>COFOG!E59</f>
        <v>0</v>
      </c>
    </row>
    <row r="9" spans="1:5" s="10" customFormat="1" ht="15.75">
      <c r="A9" s="81" t="s">
        <v>220</v>
      </c>
      <c r="B9" s="94">
        <v>2</v>
      </c>
      <c r="C9" s="77">
        <f>COFOG!C60</f>
        <v>6064000</v>
      </c>
      <c r="D9" s="77">
        <f>COFOG!D60</f>
        <v>6244000</v>
      </c>
      <c r="E9" s="77">
        <f>COFOG!E60</f>
        <v>6200846</v>
      </c>
    </row>
    <row r="10" spans="1:5" s="10" customFormat="1" ht="15.75">
      <c r="A10" s="81" t="s">
        <v>112</v>
      </c>
      <c r="B10" s="94">
        <v>3</v>
      </c>
      <c r="C10" s="77">
        <f>COFOG!C61</f>
        <v>650000</v>
      </c>
      <c r="D10" s="77">
        <f>COFOG!D61</f>
        <v>600000</v>
      </c>
      <c r="E10" s="77">
        <f>COFOG!E61</f>
        <v>600000</v>
      </c>
    </row>
    <row r="11" spans="1:5" s="10" customFormat="1" ht="31.5">
      <c r="A11" s="40" t="s">
        <v>158</v>
      </c>
      <c r="B11" s="96"/>
      <c r="C11" s="78">
        <f>SUM(C12:C14)</f>
        <v>1243250</v>
      </c>
      <c r="D11" s="78">
        <f>SUM(D12:D14)</f>
        <v>1243250</v>
      </c>
      <c r="E11" s="78">
        <f>SUM(E12:E14)</f>
        <v>1206546</v>
      </c>
    </row>
    <row r="12" spans="1:5" s="10" customFormat="1" ht="15.75">
      <c r="A12" s="81" t="s">
        <v>375</v>
      </c>
      <c r="B12" s="94">
        <v>1</v>
      </c>
      <c r="C12" s="77">
        <f>COFOG!F59</f>
        <v>0</v>
      </c>
      <c r="D12" s="77">
        <f>COFOG!G59</f>
        <v>0</v>
      </c>
      <c r="E12" s="77">
        <f>COFOG!H59</f>
        <v>0</v>
      </c>
    </row>
    <row r="13" spans="1:5" s="10" customFormat="1" ht="15.75">
      <c r="A13" s="81" t="s">
        <v>220</v>
      </c>
      <c r="B13" s="94">
        <v>2</v>
      </c>
      <c r="C13" s="77">
        <f>COFOG!F60</f>
        <v>1100000</v>
      </c>
      <c r="D13" s="77">
        <f>COFOG!G60</f>
        <v>1101662</v>
      </c>
      <c r="E13" s="77">
        <f>COFOG!H60</f>
        <v>1100121</v>
      </c>
    </row>
    <row r="14" spans="1:5" s="10" customFormat="1" ht="15.75">
      <c r="A14" s="81" t="s">
        <v>112</v>
      </c>
      <c r="B14" s="94">
        <v>3</v>
      </c>
      <c r="C14" s="77">
        <f>COFOG!F61</f>
        <v>143250</v>
      </c>
      <c r="D14" s="77">
        <f>COFOG!G61</f>
        <v>141588</v>
      </c>
      <c r="E14" s="77">
        <f>COFOG!H61</f>
        <v>106425</v>
      </c>
    </row>
    <row r="15" spans="1:5" s="10" customFormat="1" ht="15.75">
      <c r="A15" s="40" t="s">
        <v>159</v>
      </c>
      <c r="B15" s="96"/>
      <c r="C15" s="78">
        <f>SUM(C16:C18)</f>
        <v>6487560</v>
      </c>
      <c r="D15" s="78">
        <f>SUM(D16:D18)</f>
        <v>7828087</v>
      </c>
      <c r="E15" s="78">
        <f>SUM(E16:E18)</f>
        <v>5516573</v>
      </c>
    </row>
    <row r="16" spans="1:5" s="10" customFormat="1" ht="15.75">
      <c r="A16" s="81" t="s">
        <v>375</v>
      </c>
      <c r="B16" s="94">
        <v>1</v>
      </c>
      <c r="C16" s="77">
        <f>COFOG!I59</f>
        <v>0</v>
      </c>
      <c r="D16" s="77">
        <f>COFOG!J59</f>
        <v>0</v>
      </c>
      <c r="E16" s="77">
        <f>COFOG!K59</f>
        <v>0</v>
      </c>
    </row>
    <row r="17" spans="1:5" s="10" customFormat="1" ht="15.75">
      <c r="A17" s="81" t="s">
        <v>220</v>
      </c>
      <c r="B17" s="94">
        <v>2</v>
      </c>
      <c r="C17" s="77">
        <f>COFOG!I60</f>
        <v>6487560</v>
      </c>
      <c r="D17" s="77">
        <f>COFOG!J60</f>
        <v>7828087</v>
      </c>
      <c r="E17" s="77">
        <f>COFOG!K60</f>
        <v>5516573</v>
      </c>
    </row>
    <row r="18" spans="1:5" s="10" customFormat="1" ht="15.75">
      <c r="A18" s="81" t="s">
        <v>112</v>
      </c>
      <c r="B18" s="94">
        <v>3</v>
      </c>
      <c r="C18" s="77">
        <f>COFOG!I61</f>
        <v>0</v>
      </c>
      <c r="D18" s="77">
        <f>COFOG!J61</f>
        <v>0</v>
      </c>
      <c r="E18" s="77">
        <f>COFOG!K61</f>
        <v>0</v>
      </c>
    </row>
    <row r="19" spans="1:5" s="10" customFormat="1" ht="15.75">
      <c r="A19" s="65" t="s">
        <v>160</v>
      </c>
      <c r="B19" s="96"/>
      <c r="C19" s="77"/>
      <c r="D19" s="77"/>
      <c r="E19" s="77"/>
    </row>
    <row r="20" spans="1:5" s="10" customFormat="1" ht="31.5">
      <c r="A20" s="103" t="s">
        <v>163</v>
      </c>
      <c r="B20" s="96"/>
      <c r="C20" s="77">
        <f>SUM(C21:C22)</f>
        <v>0</v>
      </c>
      <c r="D20" s="77">
        <f>SUM(D21:D22)</f>
        <v>52000</v>
      </c>
      <c r="E20" s="77">
        <f>SUM(E21:E22)</f>
        <v>52000</v>
      </c>
    </row>
    <row r="21" spans="1:5" s="10" customFormat="1" ht="47.25">
      <c r="A21" s="81" t="s">
        <v>169</v>
      </c>
      <c r="B21" s="96">
        <v>2</v>
      </c>
      <c r="C21" s="77">
        <v>0</v>
      </c>
      <c r="D21" s="77">
        <v>52000</v>
      </c>
      <c r="E21" s="77">
        <v>52000</v>
      </c>
    </row>
    <row r="22" spans="1:5" s="10" customFormat="1" ht="15.75" hidden="1">
      <c r="A22" s="81" t="s">
        <v>170</v>
      </c>
      <c r="B22" s="96">
        <v>2</v>
      </c>
      <c r="C22" s="77"/>
      <c r="D22" s="77"/>
      <c r="E22" s="77"/>
    </row>
    <row r="23" spans="1:5" s="10" customFormat="1" ht="15.75">
      <c r="A23" s="104" t="s">
        <v>161</v>
      </c>
      <c r="B23" s="96"/>
      <c r="C23" s="77">
        <f>SUM(C20:C20)</f>
        <v>0</v>
      </c>
      <c r="D23" s="77">
        <f>SUM(D20:D20)</f>
        <v>52000</v>
      </c>
      <c r="E23" s="77">
        <f>SUM(E20:E20)</f>
        <v>52000</v>
      </c>
    </row>
    <row r="24" spans="1:5" s="10" customFormat="1" ht="15.75" hidden="1">
      <c r="A24" s="61" t="s">
        <v>171</v>
      </c>
      <c r="B24" s="96"/>
      <c r="C24" s="77"/>
      <c r="D24" s="77"/>
      <c r="E24" s="77"/>
    </row>
    <row r="25" spans="1:5" s="10" customFormat="1" ht="47.25" hidden="1">
      <c r="A25" s="102" t="s">
        <v>168</v>
      </c>
      <c r="B25" s="96">
        <v>2</v>
      </c>
      <c r="C25" s="77"/>
      <c r="D25" s="77"/>
      <c r="E25" s="77"/>
    </row>
    <row r="26" spans="1:5" s="10" customFormat="1" ht="47.25" hidden="1">
      <c r="A26" s="102" t="s">
        <v>168</v>
      </c>
      <c r="B26" s="96">
        <v>3</v>
      </c>
      <c r="C26" s="77"/>
      <c r="D26" s="77"/>
      <c r="E26" s="77"/>
    </row>
    <row r="27" spans="1:5" s="10" customFormat="1" ht="15.75" hidden="1">
      <c r="A27" s="104" t="s">
        <v>167</v>
      </c>
      <c r="B27" s="96"/>
      <c r="C27" s="77">
        <f>SUM(C25:C26)</f>
        <v>0</v>
      </c>
      <c r="D27" s="77">
        <f>SUM(D25:D26)</f>
        <v>0</v>
      </c>
      <c r="E27" s="77">
        <f>SUM(E25:E26)</f>
        <v>0</v>
      </c>
    </row>
    <row r="28" spans="1:5" s="10" customFormat="1" ht="15.75" hidden="1">
      <c r="A28" s="103" t="s">
        <v>164</v>
      </c>
      <c r="B28" s="96"/>
      <c r="C28" s="77">
        <f>SUM(C29:C29)</f>
        <v>0</v>
      </c>
      <c r="D28" s="77">
        <f>SUM(D29:D29)</f>
        <v>0</v>
      </c>
      <c r="E28" s="77">
        <f>SUM(E29:E29)</f>
        <v>0</v>
      </c>
    </row>
    <row r="29" spans="1:5" s="10" customFormat="1" ht="15.75" hidden="1">
      <c r="A29" s="81" t="s">
        <v>407</v>
      </c>
      <c r="B29" s="96">
        <v>2</v>
      </c>
      <c r="C29" s="77"/>
      <c r="D29" s="77"/>
      <c r="E29" s="77"/>
    </row>
    <row r="30" spans="1:5" s="10" customFormat="1" ht="15.75" hidden="1">
      <c r="A30" s="81" t="s">
        <v>165</v>
      </c>
      <c r="B30" s="96">
        <v>2</v>
      </c>
      <c r="C30" s="77"/>
      <c r="D30" s="77"/>
      <c r="E30" s="77"/>
    </row>
    <row r="31" spans="1:5" s="10" customFormat="1" ht="31.5" hidden="1">
      <c r="A31" s="81" t="s">
        <v>166</v>
      </c>
      <c r="B31" s="96">
        <v>2</v>
      </c>
      <c r="C31" s="77"/>
      <c r="D31" s="77"/>
      <c r="E31" s="77"/>
    </row>
    <row r="32" spans="1:5" s="10" customFormat="1" ht="15.75">
      <c r="A32" s="81" t="s">
        <v>383</v>
      </c>
      <c r="B32" s="96"/>
      <c r="C32" s="77">
        <f>C33+C48</f>
        <v>627800</v>
      </c>
      <c r="D32" s="77">
        <f>D33+D48</f>
        <v>1120800</v>
      </c>
      <c r="E32" s="77">
        <f>E33+E48</f>
        <v>956200</v>
      </c>
    </row>
    <row r="33" spans="1:5" s="10" customFormat="1" ht="15.75">
      <c r="A33" s="81" t="s">
        <v>384</v>
      </c>
      <c r="B33" s="96"/>
      <c r="C33" s="77">
        <f>SUM(C34:C59)</f>
        <v>627800</v>
      </c>
      <c r="D33" s="77">
        <f>SUM(D34:D59)</f>
        <v>1120800</v>
      </c>
      <c r="E33" s="77">
        <f>SUM(E34:E59)</f>
        <v>956200</v>
      </c>
    </row>
    <row r="34" spans="1:5" s="10" customFormat="1" ht="15.75">
      <c r="A34" s="81" t="s">
        <v>386</v>
      </c>
      <c r="B34" s="96">
        <v>2</v>
      </c>
      <c r="C34" s="77">
        <v>50000</v>
      </c>
      <c r="D34" s="77">
        <v>50000</v>
      </c>
      <c r="E34" s="77">
        <v>45000</v>
      </c>
    </row>
    <row r="35" spans="1:5" s="10" customFormat="1" ht="47.25">
      <c r="A35" s="81" t="s">
        <v>394</v>
      </c>
      <c r="B35" s="96">
        <v>2</v>
      </c>
      <c r="C35" s="77">
        <v>366800</v>
      </c>
      <c r="D35" s="77">
        <v>366800</v>
      </c>
      <c r="E35" s="77">
        <v>345200</v>
      </c>
    </row>
    <row r="36" spans="1:5" s="10" customFormat="1" ht="15.75" hidden="1">
      <c r="A36" s="81" t="s">
        <v>473</v>
      </c>
      <c r="B36" s="96">
        <v>2</v>
      </c>
      <c r="C36" s="77"/>
      <c r="D36" s="77"/>
      <c r="E36" s="77"/>
    </row>
    <row r="37" spans="1:5" s="10" customFormat="1" ht="31.5" hidden="1">
      <c r="A37" s="81" t="s">
        <v>387</v>
      </c>
      <c r="B37" s="96">
        <v>2</v>
      </c>
      <c r="C37" s="77"/>
      <c r="D37" s="77"/>
      <c r="E37" s="77"/>
    </row>
    <row r="38" spans="1:5" s="10" customFormat="1" ht="31.5" hidden="1">
      <c r="A38" s="81" t="s">
        <v>395</v>
      </c>
      <c r="B38" s="96">
        <v>2</v>
      </c>
      <c r="C38" s="77"/>
      <c r="D38" s="77"/>
      <c r="E38" s="77"/>
    </row>
    <row r="39" spans="1:5" s="10" customFormat="1" ht="31.5">
      <c r="A39" s="81" t="s">
        <v>393</v>
      </c>
      <c r="B39" s="96">
        <v>2</v>
      </c>
      <c r="C39" s="77">
        <v>40000</v>
      </c>
      <c r="D39" s="77">
        <v>40000</v>
      </c>
      <c r="E39" s="77">
        <v>0</v>
      </c>
    </row>
    <row r="40" spans="1:5" s="10" customFormat="1" ht="15.75" hidden="1">
      <c r="A40" s="81" t="s">
        <v>392</v>
      </c>
      <c r="B40" s="96">
        <v>2</v>
      </c>
      <c r="C40" s="77"/>
      <c r="D40" s="77"/>
      <c r="E40" s="77"/>
    </row>
    <row r="41" spans="1:5" s="10" customFormat="1" ht="15.75">
      <c r="A41" s="81" t="s">
        <v>391</v>
      </c>
      <c r="B41" s="96">
        <v>2</v>
      </c>
      <c r="C41" s="77">
        <v>0</v>
      </c>
      <c r="D41" s="77">
        <v>424000</v>
      </c>
      <c r="E41" s="77">
        <v>376000</v>
      </c>
    </row>
    <row r="42" spans="1:5" s="10" customFormat="1" ht="15.75" hidden="1">
      <c r="A42" s="81" t="s">
        <v>390</v>
      </c>
      <c r="B42" s="96">
        <v>2</v>
      </c>
      <c r="C42" s="77"/>
      <c r="D42" s="77"/>
      <c r="E42" s="77"/>
    </row>
    <row r="43" spans="1:5" s="10" customFormat="1" ht="31.5">
      <c r="A43" s="81" t="s">
        <v>389</v>
      </c>
      <c r="B43" s="96">
        <v>2</v>
      </c>
      <c r="C43" s="77">
        <v>140000</v>
      </c>
      <c r="D43" s="77">
        <v>140000</v>
      </c>
      <c r="E43" s="77">
        <v>90000</v>
      </c>
    </row>
    <row r="44" spans="1:5" s="10" customFormat="1" ht="15.75" hidden="1">
      <c r="A44" s="81" t="s">
        <v>437</v>
      </c>
      <c r="B44" s="96">
        <v>2</v>
      </c>
      <c r="C44" s="77"/>
      <c r="D44" s="77"/>
      <c r="E44" s="77"/>
    </row>
    <row r="45" spans="1:5" s="10" customFormat="1" ht="15.75" hidden="1">
      <c r="A45" s="81" t="s">
        <v>388</v>
      </c>
      <c r="B45" s="96">
        <v>2</v>
      </c>
      <c r="C45" s="77"/>
      <c r="D45" s="77"/>
      <c r="E45" s="77"/>
    </row>
    <row r="46" spans="1:5" s="10" customFormat="1" ht="15.75">
      <c r="A46" s="81" t="s">
        <v>396</v>
      </c>
      <c r="B46" s="96">
        <v>2</v>
      </c>
      <c r="C46" s="77">
        <v>31000</v>
      </c>
      <c r="D46" s="77">
        <v>100000</v>
      </c>
      <c r="E46" s="77">
        <v>100000</v>
      </c>
    </row>
    <row r="47" spans="1:5" s="10" customFormat="1" ht="15.75" hidden="1">
      <c r="A47" s="81" t="s">
        <v>397</v>
      </c>
      <c r="B47" s="96">
        <v>2</v>
      </c>
      <c r="C47" s="77"/>
      <c r="D47" s="77"/>
      <c r="E47" s="77"/>
    </row>
    <row r="48" spans="1:5" s="10" customFormat="1" ht="15.75" hidden="1">
      <c r="A48" s="81" t="s">
        <v>385</v>
      </c>
      <c r="B48" s="96"/>
      <c r="C48" s="77">
        <f>SUM(C49:C58)</f>
        <v>0</v>
      </c>
      <c r="D48" s="77">
        <f>SUM(D49:D58)</f>
        <v>0</v>
      </c>
      <c r="E48" s="77">
        <f>SUM(E49:E58)</f>
        <v>0</v>
      </c>
    </row>
    <row r="49" spans="1:5" s="10" customFormat="1" ht="15.75" hidden="1">
      <c r="A49" s="81" t="s">
        <v>398</v>
      </c>
      <c r="B49" s="96">
        <v>2</v>
      </c>
      <c r="C49" s="77"/>
      <c r="D49" s="77"/>
      <c r="E49" s="77"/>
    </row>
    <row r="50" spans="1:5" s="10" customFormat="1" ht="31.5" hidden="1">
      <c r="A50" s="81" t="s">
        <v>399</v>
      </c>
      <c r="B50" s="96">
        <v>2</v>
      </c>
      <c r="C50" s="77"/>
      <c r="D50" s="77"/>
      <c r="E50" s="77"/>
    </row>
    <row r="51" spans="1:5" s="10" customFormat="1" ht="31.5" hidden="1">
      <c r="A51" s="81" t="s">
        <v>400</v>
      </c>
      <c r="B51" s="96">
        <v>2</v>
      </c>
      <c r="C51" s="77"/>
      <c r="D51" s="77"/>
      <c r="E51" s="77"/>
    </row>
    <row r="52" spans="1:5" s="10" customFormat="1" ht="15.75" hidden="1">
      <c r="A52" s="81" t="s">
        <v>401</v>
      </c>
      <c r="B52" s="96">
        <v>2</v>
      </c>
      <c r="C52" s="77"/>
      <c r="D52" s="77"/>
      <c r="E52" s="77"/>
    </row>
    <row r="53" spans="1:5" s="10" customFormat="1" ht="15.75" hidden="1">
      <c r="A53" s="81" t="s">
        <v>402</v>
      </c>
      <c r="B53" s="96">
        <v>2</v>
      </c>
      <c r="C53" s="77"/>
      <c r="D53" s="77"/>
      <c r="E53" s="77"/>
    </row>
    <row r="54" spans="1:5" s="10" customFormat="1" ht="15.75" hidden="1">
      <c r="A54" s="81" t="s">
        <v>403</v>
      </c>
      <c r="B54" s="96">
        <v>2</v>
      </c>
      <c r="C54" s="77"/>
      <c r="D54" s="77"/>
      <c r="E54" s="77"/>
    </row>
    <row r="55" spans="1:5" s="10" customFormat="1" ht="15.75" hidden="1">
      <c r="A55" s="81" t="s">
        <v>404</v>
      </c>
      <c r="B55" s="96">
        <v>2</v>
      </c>
      <c r="C55" s="77"/>
      <c r="D55" s="77"/>
      <c r="E55" s="77"/>
    </row>
    <row r="56" spans="1:5" s="10" customFormat="1" ht="15.75" hidden="1">
      <c r="A56" s="81" t="s">
        <v>436</v>
      </c>
      <c r="B56" s="96">
        <v>2</v>
      </c>
      <c r="C56" s="77"/>
      <c r="D56" s="77"/>
      <c r="E56" s="77"/>
    </row>
    <row r="57" spans="1:5" s="10" customFormat="1" ht="15.75" hidden="1">
      <c r="A57" s="81" t="s">
        <v>405</v>
      </c>
      <c r="B57" s="96">
        <v>2</v>
      </c>
      <c r="C57" s="77"/>
      <c r="D57" s="77"/>
      <c r="E57" s="77"/>
    </row>
    <row r="58" spans="1:5" s="10" customFormat="1" ht="15.75" hidden="1">
      <c r="A58" s="81" t="s">
        <v>406</v>
      </c>
      <c r="B58" s="96">
        <v>2</v>
      </c>
      <c r="C58" s="77"/>
      <c r="D58" s="77"/>
      <c r="E58" s="77"/>
    </row>
    <row r="59" spans="1:5" s="10" customFormat="1" ht="15.75" hidden="1">
      <c r="A59" s="61" t="s">
        <v>397</v>
      </c>
      <c r="B59" s="96">
        <v>2</v>
      </c>
      <c r="C59" s="77"/>
      <c r="D59" s="77"/>
      <c r="E59" s="77"/>
    </row>
    <row r="60" spans="1:5" s="10" customFormat="1" ht="15.75">
      <c r="A60" s="104" t="s">
        <v>162</v>
      </c>
      <c r="B60" s="96"/>
      <c r="C60" s="77">
        <f>SUM(C30:C32)+SUM(C28:C28)</f>
        <v>627800</v>
      </c>
      <c r="D60" s="77">
        <f>SUM(D30:D32)+SUM(D28:D28)</f>
        <v>1120800</v>
      </c>
      <c r="E60" s="77">
        <f>SUM(E30:E32)+SUM(E28:E28)</f>
        <v>956200</v>
      </c>
    </row>
    <row r="61" spans="1:5" s="10" customFormat="1" ht="15.75">
      <c r="A61" s="40" t="s">
        <v>160</v>
      </c>
      <c r="B61" s="96"/>
      <c r="C61" s="78">
        <f>SUM(C62:C64)</f>
        <v>627800</v>
      </c>
      <c r="D61" s="78">
        <f>SUM(D62:D64)</f>
        <v>1172800</v>
      </c>
      <c r="E61" s="78">
        <f>SUM(E62:E64)</f>
        <v>1008200</v>
      </c>
    </row>
    <row r="62" spans="1:5" s="10" customFormat="1" ht="15.75">
      <c r="A62" s="81" t="s">
        <v>375</v>
      </c>
      <c r="B62" s="94">
        <v>1</v>
      </c>
      <c r="C62" s="77">
        <f>SUMIF($B$19:$B$61,"1",C$19:C$61)</f>
        <v>0</v>
      </c>
      <c r="D62" s="77">
        <f>SUMIF($B$19:$B$61,"1",D$19:D$61)</f>
        <v>0</v>
      </c>
      <c r="E62" s="77">
        <f>SUMIF($B$19:$B$61,"1",E$19:E$61)</f>
        <v>0</v>
      </c>
    </row>
    <row r="63" spans="1:5" s="10" customFormat="1" ht="15.75">
      <c r="A63" s="81" t="s">
        <v>220</v>
      </c>
      <c r="B63" s="94">
        <v>2</v>
      </c>
      <c r="C63" s="77">
        <f>SUMIF($B$19:$B$61,"2",C$19:C$61)</f>
        <v>627800</v>
      </c>
      <c r="D63" s="77">
        <f>SUMIF($B$19:$B$61,"2",D$19:D$61)</f>
        <v>1172800</v>
      </c>
      <c r="E63" s="77">
        <f>SUMIF($B$19:$B$61,"2",E$19:E$61)</f>
        <v>1008200</v>
      </c>
    </row>
    <row r="64" spans="1:5" s="10" customFormat="1" ht="15.75">
      <c r="A64" s="81" t="s">
        <v>112</v>
      </c>
      <c r="B64" s="94">
        <v>3</v>
      </c>
      <c r="C64" s="77">
        <f>SUMIF($B$19:$B$61,"3",C$19:C$61)</f>
        <v>0</v>
      </c>
      <c r="D64" s="77">
        <f>SUMIF($B$19:$B$61,"3",D$19:D$61)</f>
        <v>0</v>
      </c>
      <c r="E64" s="77">
        <f>SUMIF($B$19:$B$61,"3",E$19:E$61)</f>
        <v>0</v>
      </c>
    </row>
    <row r="65" spans="1:5" s="10" customFormat="1" ht="15.75">
      <c r="A65" s="64" t="s">
        <v>221</v>
      </c>
      <c r="B65" s="17"/>
      <c r="C65" s="77"/>
      <c r="D65" s="77"/>
      <c r="E65" s="77"/>
    </row>
    <row r="66" spans="1:5" s="10" customFormat="1" ht="15.75" hidden="1">
      <c r="A66" s="61" t="s">
        <v>174</v>
      </c>
      <c r="B66" s="17"/>
      <c r="C66" s="77"/>
      <c r="D66" s="77"/>
      <c r="E66" s="77"/>
    </row>
    <row r="67" spans="1:5" s="10" customFormat="1" ht="31.5" hidden="1">
      <c r="A67" s="61" t="s">
        <v>523</v>
      </c>
      <c r="B67" s="17">
        <v>2</v>
      </c>
      <c r="C67" s="77"/>
      <c r="D67" s="77"/>
      <c r="E67" s="77"/>
    </row>
    <row r="68" spans="1:5" s="10" customFormat="1" ht="31.5" hidden="1">
      <c r="A68" s="61" t="s">
        <v>409</v>
      </c>
      <c r="B68" s="17"/>
      <c r="C68" s="77"/>
      <c r="D68" s="77"/>
      <c r="E68" s="77"/>
    </row>
    <row r="69" spans="1:5" s="10" customFormat="1" ht="15.75" hidden="1">
      <c r="A69" s="61" t="s">
        <v>408</v>
      </c>
      <c r="B69" s="17"/>
      <c r="C69" s="77"/>
      <c r="D69" s="77"/>
      <c r="E69" s="77"/>
    </row>
    <row r="70" spans="1:5" s="10" customFormat="1" ht="15.75" hidden="1">
      <c r="A70" s="61"/>
      <c r="B70" s="17"/>
      <c r="C70" s="77"/>
      <c r="D70" s="77"/>
      <c r="E70" s="77"/>
    </row>
    <row r="71" spans="1:5" s="10" customFormat="1" ht="31.5" hidden="1">
      <c r="A71" s="61" t="s">
        <v>172</v>
      </c>
      <c r="B71" s="17"/>
      <c r="C71" s="77"/>
      <c r="D71" s="77"/>
      <c r="E71" s="77"/>
    </row>
    <row r="72" spans="1:5" s="10" customFormat="1" ht="15.75" hidden="1">
      <c r="A72" s="61"/>
      <c r="B72" s="17"/>
      <c r="C72" s="77"/>
      <c r="D72" s="77"/>
      <c r="E72" s="77"/>
    </row>
    <row r="73" spans="1:5" s="10" customFormat="1" ht="31.5" hidden="1">
      <c r="A73" s="61" t="s">
        <v>173</v>
      </c>
      <c r="B73" s="17"/>
      <c r="C73" s="77"/>
      <c r="D73" s="77"/>
      <c r="E73" s="77"/>
    </row>
    <row r="74" spans="1:5" s="10" customFormat="1" ht="15.75" hidden="1">
      <c r="A74" s="61"/>
      <c r="B74" s="17"/>
      <c r="C74" s="77"/>
      <c r="D74" s="77"/>
      <c r="E74" s="77"/>
    </row>
    <row r="75" spans="1:5" s="10" customFormat="1" ht="31.5" hidden="1">
      <c r="A75" s="61" t="s">
        <v>176</v>
      </c>
      <c r="B75" s="17"/>
      <c r="C75" s="77"/>
      <c r="D75" s="77"/>
      <c r="E75" s="77"/>
    </row>
    <row r="76" spans="1:5" s="10" customFormat="1" ht="15.75" hidden="1">
      <c r="A76" s="81" t="s">
        <v>132</v>
      </c>
      <c r="B76" s="96">
        <v>2</v>
      </c>
      <c r="C76" s="77"/>
      <c r="D76" s="77"/>
      <c r="E76" s="77"/>
    </row>
    <row r="77" spans="1:5" s="10" customFormat="1" ht="15.75" hidden="1">
      <c r="A77" s="80" t="s">
        <v>106</v>
      </c>
      <c r="B77" s="17"/>
      <c r="C77" s="77"/>
      <c r="D77" s="77"/>
      <c r="E77" s="77"/>
    </row>
    <row r="78" spans="1:5" s="10" customFormat="1" ht="15.75" hidden="1">
      <c r="A78" s="103" t="s">
        <v>131</v>
      </c>
      <c r="B78" s="17"/>
      <c r="C78" s="77">
        <f>SUM(C76:C77)</f>
        <v>0</v>
      </c>
      <c r="D78" s="77">
        <f>SUM(D76:D77)</f>
        <v>0</v>
      </c>
      <c r="E78" s="77">
        <f>SUM(E76:E77)</f>
        <v>0</v>
      </c>
    </row>
    <row r="79" spans="1:5" s="10" customFormat="1" ht="15.75">
      <c r="A79" s="81" t="s">
        <v>117</v>
      </c>
      <c r="B79" s="17">
        <v>2</v>
      </c>
      <c r="C79" s="77">
        <v>450346</v>
      </c>
      <c r="D79" s="77">
        <v>450346</v>
      </c>
      <c r="E79" s="77">
        <v>450346</v>
      </c>
    </row>
    <row r="80" spans="1:5" s="10" customFormat="1" ht="15.75" hidden="1">
      <c r="A80" s="80" t="s">
        <v>430</v>
      </c>
      <c r="B80" s="96">
        <v>2</v>
      </c>
      <c r="C80" s="77"/>
      <c r="D80" s="77"/>
      <c r="E80" s="77"/>
    </row>
    <row r="81" spans="1:5" s="10" customFormat="1" ht="15.75">
      <c r="A81" s="80" t="s">
        <v>537</v>
      </c>
      <c r="B81" s="96">
        <v>2</v>
      </c>
      <c r="C81" s="77">
        <v>14037</v>
      </c>
      <c r="D81" s="77">
        <v>14037</v>
      </c>
      <c r="E81" s="77">
        <v>14037</v>
      </c>
    </row>
    <row r="82" spans="1:5" s="10" customFormat="1" ht="15.75" hidden="1">
      <c r="A82" s="80" t="s">
        <v>431</v>
      </c>
      <c r="B82" s="96">
        <v>2</v>
      </c>
      <c r="C82" s="77"/>
      <c r="D82" s="77"/>
      <c r="E82" s="77"/>
    </row>
    <row r="83" spans="1:5" s="10" customFormat="1" ht="15.75">
      <c r="A83" s="80" t="s">
        <v>538</v>
      </c>
      <c r="B83" s="96">
        <v>2</v>
      </c>
      <c r="C83" s="77">
        <v>5693</v>
      </c>
      <c r="D83" s="77">
        <v>5693</v>
      </c>
      <c r="E83" s="77">
        <v>5693</v>
      </c>
    </row>
    <row r="84" spans="1:5" s="10" customFormat="1" ht="15.75" hidden="1">
      <c r="A84" s="80" t="s">
        <v>432</v>
      </c>
      <c r="B84" s="96">
        <v>2</v>
      </c>
      <c r="C84" s="77"/>
      <c r="D84" s="77"/>
      <c r="E84" s="77"/>
    </row>
    <row r="85" spans="1:5" s="10" customFormat="1" ht="15.75">
      <c r="A85" s="80" t="s">
        <v>539</v>
      </c>
      <c r="B85" s="96">
        <v>2</v>
      </c>
      <c r="C85" s="77">
        <v>75856</v>
      </c>
      <c r="D85" s="77">
        <v>75856</v>
      </c>
      <c r="E85" s="77">
        <v>75856</v>
      </c>
    </row>
    <row r="86" spans="1:5" s="10" customFormat="1" ht="15.75" hidden="1">
      <c r="A86" s="80" t="s">
        <v>445</v>
      </c>
      <c r="B86" s="17">
        <v>2</v>
      </c>
      <c r="C86" s="77"/>
      <c r="D86" s="77"/>
      <c r="E86" s="77"/>
    </row>
    <row r="87" spans="1:5" s="10" customFormat="1" ht="15.75">
      <c r="A87" s="119" t="s">
        <v>502</v>
      </c>
      <c r="B87" s="17">
        <v>2</v>
      </c>
      <c r="C87" s="77">
        <v>17335</v>
      </c>
      <c r="D87" s="77">
        <v>17335</v>
      </c>
      <c r="E87" s="77">
        <v>17335</v>
      </c>
    </row>
    <row r="88" spans="1:5" s="10" customFormat="1" ht="15.75">
      <c r="A88" s="119" t="s">
        <v>585</v>
      </c>
      <c r="B88" s="17">
        <v>2</v>
      </c>
      <c r="C88" s="77">
        <v>0</v>
      </c>
      <c r="D88" s="77">
        <v>2000</v>
      </c>
      <c r="E88" s="77">
        <v>2000</v>
      </c>
    </row>
    <row r="89" spans="1:5" s="10" customFormat="1" ht="31.5">
      <c r="A89" s="103" t="s">
        <v>177</v>
      </c>
      <c r="B89" s="17"/>
      <c r="C89" s="77">
        <f>SUM(C79:C88)</f>
        <v>563267</v>
      </c>
      <c r="D89" s="77">
        <f>SUM(D79:D88)</f>
        <v>565267</v>
      </c>
      <c r="E89" s="77">
        <f>SUM(E79:E88)</f>
        <v>565267</v>
      </c>
    </row>
    <row r="90" spans="1:5" s="10" customFormat="1" ht="15.75">
      <c r="A90" s="80" t="s">
        <v>534</v>
      </c>
      <c r="B90" s="96">
        <v>2</v>
      </c>
      <c r="C90" s="77">
        <v>100000</v>
      </c>
      <c r="D90" s="77">
        <v>100000</v>
      </c>
      <c r="E90" s="77">
        <v>100000</v>
      </c>
    </row>
    <row r="91" spans="1:5" s="10" customFormat="1" ht="15.75" hidden="1">
      <c r="A91" s="80" t="s">
        <v>439</v>
      </c>
      <c r="B91" s="96">
        <v>2</v>
      </c>
      <c r="C91" s="77"/>
      <c r="D91" s="77"/>
      <c r="E91" s="77"/>
    </row>
    <row r="92" spans="1:5" s="10" customFormat="1" ht="15.75">
      <c r="A92" s="80" t="s">
        <v>535</v>
      </c>
      <c r="B92" s="96">
        <v>2</v>
      </c>
      <c r="C92" s="77">
        <v>131563</v>
      </c>
      <c r="D92" s="77">
        <v>131563</v>
      </c>
      <c r="E92" s="77">
        <v>131563</v>
      </c>
    </row>
    <row r="93" spans="1:5" s="10" customFormat="1" ht="15.75" hidden="1">
      <c r="A93" s="80" t="s">
        <v>441</v>
      </c>
      <c r="B93" s="96">
        <v>2</v>
      </c>
      <c r="C93" s="77"/>
      <c r="D93" s="77"/>
      <c r="E93" s="77"/>
    </row>
    <row r="94" spans="1:5" s="10" customFormat="1" ht="15.75" hidden="1">
      <c r="A94" s="80" t="s">
        <v>442</v>
      </c>
      <c r="B94" s="96">
        <v>2</v>
      </c>
      <c r="C94" s="77"/>
      <c r="D94" s="77"/>
      <c r="E94" s="77"/>
    </row>
    <row r="95" spans="1:5" s="10" customFormat="1" ht="15.75">
      <c r="A95" s="80" t="s">
        <v>536</v>
      </c>
      <c r="B95" s="96">
        <v>2</v>
      </c>
      <c r="C95" s="77">
        <v>100742</v>
      </c>
      <c r="D95" s="77">
        <v>100742</v>
      </c>
      <c r="E95" s="77">
        <v>100742</v>
      </c>
    </row>
    <row r="96" spans="1:5" s="10" customFormat="1" ht="15.75" hidden="1">
      <c r="A96" s="80" t="s">
        <v>444</v>
      </c>
      <c r="B96" s="17">
        <v>2</v>
      </c>
      <c r="C96" s="77"/>
      <c r="D96" s="77"/>
      <c r="E96" s="77"/>
    </row>
    <row r="97" spans="1:5" s="10" customFormat="1" ht="15.75" hidden="1">
      <c r="A97" s="80" t="s">
        <v>445</v>
      </c>
      <c r="B97" s="17">
        <v>2</v>
      </c>
      <c r="C97" s="77"/>
      <c r="D97" s="77"/>
      <c r="E97" s="77"/>
    </row>
    <row r="98" spans="1:5" s="10" customFormat="1" ht="15.75" hidden="1">
      <c r="A98" s="80" t="s">
        <v>474</v>
      </c>
      <c r="B98" s="17">
        <v>2</v>
      </c>
      <c r="C98" s="77"/>
      <c r="D98" s="77"/>
      <c r="E98" s="77"/>
    </row>
    <row r="99" spans="1:5" s="10" customFormat="1" ht="15.75" hidden="1">
      <c r="A99" s="80" t="s">
        <v>106</v>
      </c>
      <c r="B99" s="17"/>
      <c r="C99" s="77"/>
      <c r="D99" s="77"/>
      <c r="E99" s="77"/>
    </row>
    <row r="100" spans="1:5" s="10" customFormat="1" ht="15.75">
      <c r="A100" s="103" t="s">
        <v>178</v>
      </c>
      <c r="B100" s="17"/>
      <c r="C100" s="77">
        <f>SUM(C90:C99)</f>
        <v>332305</v>
      </c>
      <c r="D100" s="77">
        <f>SUM(D90:D99)</f>
        <v>332305</v>
      </c>
      <c r="E100" s="77">
        <f>SUM(E90:E99)</f>
        <v>332305</v>
      </c>
    </row>
    <row r="101" spans="1:5" s="10" customFormat="1" ht="31.5">
      <c r="A101" s="104" t="s">
        <v>175</v>
      </c>
      <c r="B101" s="17"/>
      <c r="C101" s="77">
        <f>C78+C89+C100</f>
        <v>895572</v>
      </c>
      <c r="D101" s="77">
        <f>D78+D89+D100</f>
        <v>897572</v>
      </c>
      <c r="E101" s="77">
        <f>E78+E89+E100</f>
        <v>897572</v>
      </c>
    </row>
    <row r="102" spans="1:5" s="10" customFormat="1" ht="15.75" hidden="1">
      <c r="A102" s="61"/>
      <c r="B102" s="96"/>
      <c r="C102" s="77"/>
      <c r="D102" s="77"/>
      <c r="E102" s="77"/>
    </row>
    <row r="103" spans="1:5" s="10" customFormat="1" ht="31.5" hidden="1">
      <c r="A103" s="61" t="s">
        <v>179</v>
      </c>
      <c r="B103" s="96"/>
      <c r="C103" s="77"/>
      <c r="D103" s="77"/>
      <c r="E103" s="77"/>
    </row>
    <row r="104" spans="1:5" s="10" customFormat="1" ht="15.75" hidden="1">
      <c r="A104" s="81" t="s">
        <v>428</v>
      </c>
      <c r="B104" s="96">
        <v>2</v>
      </c>
      <c r="C104" s="77"/>
      <c r="D104" s="77"/>
      <c r="E104" s="77"/>
    </row>
    <row r="105" spans="1:5" s="10" customFormat="1" ht="31.5" hidden="1">
      <c r="A105" s="61" t="s">
        <v>180</v>
      </c>
      <c r="B105" s="96"/>
      <c r="C105" s="77">
        <f>SUM(C104)</f>
        <v>0</v>
      </c>
      <c r="D105" s="77">
        <f>SUM(D104)</f>
        <v>0</v>
      </c>
      <c r="E105" s="77">
        <f>SUM(E104)</f>
        <v>0</v>
      </c>
    </row>
    <row r="106" spans="1:5" s="10" customFormat="1" ht="15.75" hidden="1">
      <c r="A106" s="61" t="s">
        <v>181</v>
      </c>
      <c r="B106" s="96"/>
      <c r="C106" s="77"/>
      <c r="D106" s="77"/>
      <c r="E106" s="77"/>
    </row>
    <row r="107" spans="1:5" s="10" customFormat="1" ht="15.75" hidden="1">
      <c r="A107" s="61" t="s">
        <v>182</v>
      </c>
      <c r="B107" s="96"/>
      <c r="C107" s="77"/>
      <c r="D107" s="77"/>
      <c r="E107" s="77"/>
    </row>
    <row r="108" spans="1:5" s="10" customFormat="1" ht="15.75" hidden="1">
      <c r="A108" s="114" t="s">
        <v>429</v>
      </c>
      <c r="B108" s="96">
        <v>2</v>
      </c>
      <c r="C108" s="77"/>
      <c r="D108" s="77"/>
      <c r="E108" s="77"/>
    </row>
    <row r="109" spans="1:5" s="10" customFormat="1" ht="15.75" hidden="1">
      <c r="A109" s="114" t="s">
        <v>446</v>
      </c>
      <c r="B109" s="96">
        <v>2</v>
      </c>
      <c r="C109" s="77"/>
      <c r="D109" s="77"/>
      <c r="E109" s="77"/>
    </row>
    <row r="110" spans="1:5" s="10" customFormat="1" ht="15.75" hidden="1">
      <c r="A110" s="114" t="s">
        <v>525</v>
      </c>
      <c r="B110" s="96">
        <v>2</v>
      </c>
      <c r="C110" s="77"/>
      <c r="D110" s="77"/>
      <c r="E110" s="77"/>
    </row>
    <row r="111" spans="1:5" s="10" customFormat="1" ht="15.75" hidden="1">
      <c r="A111" s="114" t="s">
        <v>447</v>
      </c>
      <c r="B111" s="96">
        <v>2</v>
      </c>
      <c r="C111" s="77"/>
      <c r="D111" s="77"/>
      <c r="E111" s="77"/>
    </row>
    <row r="112" spans="1:5" s="10" customFormat="1" ht="15.75" hidden="1">
      <c r="A112" s="105" t="s">
        <v>183</v>
      </c>
      <c r="B112" s="96"/>
      <c r="C112" s="77">
        <f>SUM(C108:C111)</f>
        <v>0</v>
      </c>
      <c r="D112" s="77">
        <f>SUM(D108:D111)</f>
        <v>0</v>
      </c>
      <c r="E112" s="77">
        <f>SUM(E108:E111)</f>
        <v>0</v>
      </c>
    </row>
    <row r="113" spans="1:5" s="10" customFormat="1" ht="15.75" hidden="1">
      <c r="A113" s="81" t="s">
        <v>130</v>
      </c>
      <c r="B113" s="96">
        <v>2</v>
      </c>
      <c r="C113" s="77"/>
      <c r="D113" s="77"/>
      <c r="E113" s="77"/>
    </row>
    <row r="114" spans="1:5" s="10" customFormat="1" ht="15.75" hidden="1">
      <c r="A114" s="81"/>
      <c r="B114" s="96"/>
      <c r="C114" s="77"/>
      <c r="D114" s="77"/>
      <c r="E114" s="77"/>
    </row>
    <row r="115" spans="1:5" s="10" customFormat="1" ht="15.75" hidden="1">
      <c r="A115" s="105" t="s">
        <v>129</v>
      </c>
      <c r="B115" s="96"/>
      <c r="C115" s="77">
        <f>SUM(C113:C114)</f>
        <v>0</v>
      </c>
      <c r="D115" s="77">
        <f>SUM(D113:D114)</f>
        <v>0</v>
      </c>
      <c r="E115" s="77">
        <f>SUM(E113:E114)</f>
        <v>0</v>
      </c>
    </row>
    <row r="116" spans="1:5" s="10" customFormat="1" ht="15.75" hidden="1">
      <c r="A116" s="81"/>
      <c r="B116" s="96"/>
      <c r="C116" s="77"/>
      <c r="D116" s="77"/>
      <c r="E116" s="77"/>
    </row>
    <row r="117" spans="1:5" s="10" customFormat="1" ht="15.75" hidden="1">
      <c r="A117" s="65" t="s">
        <v>510</v>
      </c>
      <c r="B117" s="96">
        <v>2</v>
      </c>
      <c r="C117" s="77"/>
      <c r="D117" s="77"/>
      <c r="E117" s="77"/>
    </row>
    <row r="118" spans="1:5" s="10" customFormat="1" ht="15.75" hidden="1">
      <c r="A118" s="105" t="s">
        <v>184</v>
      </c>
      <c r="B118" s="96"/>
      <c r="C118" s="77">
        <f>SUM(C116:C117)</f>
        <v>0</v>
      </c>
      <c r="D118" s="77">
        <f>SUM(D116:D117)</f>
        <v>0</v>
      </c>
      <c r="E118" s="77">
        <f>SUM(E116:E117)</f>
        <v>0</v>
      </c>
    </row>
    <row r="119" spans="1:5" s="10" customFormat="1" ht="15.75" hidden="1">
      <c r="A119" s="122"/>
      <c r="B119" s="122"/>
      <c r="C119" s="122"/>
      <c r="D119" s="122"/>
      <c r="E119" s="122"/>
    </row>
    <row r="120" spans="1:5" s="10" customFormat="1" ht="15.75" hidden="1">
      <c r="A120" s="61"/>
      <c r="B120" s="96"/>
      <c r="C120" s="77"/>
      <c r="D120" s="77"/>
      <c r="E120" s="77"/>
    </row>
    <row r="121" spans="1:5" s="10" customFormat="1" ht="31.5" hidden="1">
      <c r="A121" s="104" t="s">
        <v>410</v>
      </c>
      <c r="B121" s="96"/>
      <c r="C121" s="77">
        <f>C112+C115+C118</f>
        <v>0</v>
      </c>
      <c r="D121" s="77">
        <f>D112+D115+D118</f>
        <v>0</v>
      </c>
      <c r="E121" s="77">
        <f>E112+E115+E118</f>
        <v>0</v>
      </c>
    </row>
    <row r="122" spans="1:5" s="10" customFormat="1" ht="15.75">
      <c r="A122" s="81" t="s">
        <v>203</v>
      </c>
      <c r="B122" s="96">
        <v>2</v>
      </c>
      <c r="C122" s="77">
        <v>50000</v>
      </c>
      <c r="D122" s="77">
        <v>1419311</v>
      </c>
      <c r="E122" s="77">
        <v>0</v>
      </c>
    </row>
    <row r="123" spans="1:5" s="10" customFormat="1" ht="15.75" hidden="1">
      <c r="A123" s="81" t="s">
        <v>204</v>
      </c>
      <c r="B123" s="96">
        <v>2</v>
      </c>
      <c r="C123" s="77"/>
      <c r="D123" s="77"/>
      <c r="E123" s="77"/>
    </row>
    <row r="124" spans="1:5" s="10" customFormat="1" ht="15.75">
      <c r="A124" s="61" t="s">
        <v>411</v>
      </c>
      <c r="B124" s="96"/>
      <c r="C124" s="77">
        <f>SUM(C122:C123)</f>
        <v>50000</v>
      </c>
      <c r="D124" s="77">
        <f>SUM(D122:D123)</f>
        <v>1419311</v>
      </c>
      <c r="E124" s="77">
        <f>SUM(E122:E123)</f>
        <v>0</v>
      </c>
    </row>
    <row r="125" spans="1:5" s="10" customFormat="1" ht="15.75">
      <c r="A125" s="63" t="s">
        <v>221</v>
      </c>
      <c r="B125" s="96"/>
      <c r="C125" s="78">
        <f>SUM(C126:C126:C128)</f>
        <v>945572</v>
      </c>
      <c r="D125" s="78">
        <f>SUM(D126:D126:D128)</f>
        <v>2316883</v>
      </c>
      <c r="E125" s="78">
        <f>SUM(E126:E126:E128)</f>
        <v>897572</v>
      </c>
    </row>
    <row r="126" spans="1:5" s="10" customFormat="1" ht="15.75">
      <c r="A126" s="81" t="s">
        <v>375</v>
      </c>
      <c r="B126" s="94">
        <v>1</v>
      </c>
      <c r="C126" s="77">
        <f>SUMIF($B$65:$B$125,"1",C$65:C$125)</f>
        <v>0</v>
      </c>
      <c r="D126" s="77">
        <f>SUMIF($B$65:$B$125,"1",D$65:D$125)</f>
        <v>0</v>
      </c>
      <c r="E126" s="77">
        <f>SUMIF($B$65:$B$125,"1",E$65:E$125)</f>
        <v>0</v>
      </c>
    </row>
    <row r="127" spans="1:5" s="10" customFormat="1" ht="15.75">
      <c r="A127" s="81" t="s">
        <v>220</v>
      </c>
      <c r="B127" s="94">
        <v>2</v>
      </c>
      <c r="C127" s="77">
        <f>SUMIF($B$65:$B$125,"2",C$65:C$125)</f>
        <v>945572</v>
      </c>
      <c r="D127" s="77">
        <f>SUMIF($B$65:$B$125,"2",D$65:D$125)</f>
        <v>2316883</v>
      </c>
      <c r="E127" s="77">
        <f>SUMIF($B$65:$B$125,"2",E$65:E$125)</f>
        <v>897572</v>
      </c>
    </row>
    <row r="128" spans="1:5" s="10" customFormat="1" ht="15.75">
      <c r="A128" s="81" t="s">
        <v>112</v>
      </c>
      <c r="B128" s="94">
        <v>3</v>
      </c>
      <c r="C128" s="77">
        <f>SUMIF($B$65:$B$125,"3",C$65:C$125)</f>
        <v>0</v>
      </c>
      <c r="D128" s="77">
        <f>SUMIF($B$65:$B$125,"3",D$65:D$125)</f>
        <v>0</v>
      </c>
      <c r="E128" s="77">
        <f>SUMIF($B$65:$B$125,"3",E$65:E$125)</f>
        <v>0</v>
      </c>
    </row>
    <row r="129" spans="1:5" ht="15.75">
      <c r="A129" s="65" t="s">
        <v>84</v>
      </c>
      <c r="B129" s="96"/>
      <c r="C129" s="77"/>
      <c r="D129" s="77"/>
      <c r="E129" s="77"/>
    </row>
    <row r="130" spans="1:5" ht="15.75">
      <c r="A130" s="40" t="s">
        <v>222</v>
      </c>
      <c r="B130" s="96"/>
      <c r="C130" s="78">
        <f>SUM(C131:C133)</f>
        <v>12046458</v>
      </c>
      <c r="D130" s="78">
        <f>SUM(D131:D133)</f>
        <v>5269468</v>
      </c>
      <c r="E130" s="78">
        <f>SUM(E131:E133)</f>
        <v>661400</v>
      </c>
    </row>
    <row r="131" spans="1:5" ht="15.75">
      <c r="A131" s="81" t="s">
        <v>375</v>
      </c>
      <c r="B131" s="94">
        <v>1</v>
      </c>
      <c r="C131" s="77">
        <f>Felh!J28</f>
        <v>0</v>
      </c>
      <c r="D131" s="77">
        <f>Felh!K28</f>
        <v>0</v>
      </c>
      <c r="E131" s="77">
        <f>Felh!L28</f>
        <v>0</v>
      </c>
    </row>
    <row r="132" spans="1:5" ht="15.75">
      <c r="A132" s="81" t="s">
        <v>220</v>
      </c>
      <c r="B132" s="94">
        <v>2</v>
      </c>
      <c r="C132" s="77">
        <f>Felh!J29</f>
        <v>12046458</v>
      </c>
      <c r="D132" s="77">
        <f>Felh!K29</f>
        <v>5269468</v>
      </c>
      <c r="E132" s="77">
        <f>Felh!L29</f>
        <v>661400</v>
      </c>
    </row>
    <row r="133" spans="1:5" ht="15.75">
      <c r="A133" s="81" t="s">
        <v>112</v>
      </c>
      <c r="B133" s="94">
        <v>3</v>
      </c>
      <c r="C133" s="77">
        <f>Felh!J30</f>
        <v>0</v>
      </c>
      <c r="D133" s="77">
        <f>Felh!K30</f>
        <v>0</v>
      </c>
      <c r="E133" s="77">
        <f>Felh!L30</f>
        <v>0</v>
      </c>
    </row>
    <row r="134" spans="1:5" ht="15.75">
      <c r="A134" s="40" t="s">
        <v>223</v>
      </c>
      <c r="B134" s="96"/>
      <c r="C134" s="78">
        <f>SUM(C135:C137)</f>
        <v>5624975</v>
      </c>
      <c r="D134" s="78">
        <f>SUM(D135:D137)</f>
        <v>6184659</v>
      </c>
      <c r="E134" s="78">
        <f>SUM(E135:E137)</f>
        <v>873129</v>
      </c>
    </row>
    <row r="135" spans="1:5" ht="15.75">
      <c r="A135" s="81" t="s">
        <v>375</v>
      </c>
      <c r="B135" s="94">
        <v>1</v>
      </c>
      <c r="C135" s="77">
        <f>Felh!J44</f>
        <v>0</v>
      </c>
      <c r="D135" s="77">
        <f>Felh!K44</f>
        <v>0</v>
      </c>
      <c r="E135" s="77">
        <f>Felh!L44</f>
        <v>0</v>
      </c>
    </row>
    <row r="136" spans="1:5" ht="15.75">
      <c r="A136" s="81" t="s">
        <v>220</v>
      </c>
      <c r="B136" s="94">
        <v>2</v>
      </c>
      <c r="C136" s="77">
        <f>Felh!J45</f>
        <v>5624975</v>
      </c>
      <c r="D136" s="77">
        <f>Felh!K45</f>
        <v>6184659</v>
      </c>
      <c r="E136" s="77">
        <f>Felh!L45</f>
        <v>873129</v>
      </c>
    </row>
    <row r="137" spans="1:5" ht="15" customHeight="1">
      <c r="A137" s="81" t="s">
        <v>112</v>
      </c>
      <c r="B137" s="94">
        <v>3</v>
      </c>
      <c r="C137" s="77">
        <f>Felh!J46</f>
        <v>0</v>
      </c>
      <c r="D137" s="77">
        <f>Felh!K46</f>
        <v>0</v>
      </c>
      <c r="E137" s="77">
        <f>Felh!L46</f>
        <v>0</v>
      </c>
    </row>
    <row r="138" spans="1:5" ht="15.75">
      <c r="A138" s="40" t="s">
        <v>224</v>
      </c>
      <c r="B138" s="96"/>
      <c r="C138" s="78">
        <f>SUM(C139:C141)</f>
        <v>15639</v>
      </c>
      <c r="D138" s="78">
        <f>SUM(D139:D141)</f>
        <v>25639</v>
      </c>
      <c r="E138" s="78">
        <f>SUM(E139:E141)</f>
        <v>25064</v>
      </c>
    </row>
    <row r="139" spans="1:5" ht="15.75">
      <c r="A139" s="81" t="s">
        <v>375</v>
      </c>
      <c r="B139" s="94">
        <v>1</v>
      </c>
      <c r="C139" s="77">
        <f>Felh!J65</f>
        <v>0</v>
      </c>
      <c r="D139" s="77">
        <f>Felh!K65</f>
        <v>0</v>
      </c>
      <c r="E139" s="77">
        <f>Felh!L65</f>
        <v>0</v>
      </c>
    </row>
    <row r="140" spans="1:5" ht="15.75">
      <c r="A140" s="81" t="s">
        <v>220</v>
      </c>
      <c r="B140" s="94">
        <v>2</v>
      </c>
      <c r="C140" s="77">
        <f>Felh!J66</f>
        <v>15639</v>
      </c>
      <c r="D140" s="77">
        <f>Felh!K66</f>
        <v>25639</v>
      </c>
      <c r="E140" s="77">
        <f>Felh!L66</f>
        <v>25064</v>
      </c>
    </row>
    <row r="141" spans="1:5" ht="15.75">
      <c r="A141" s="81" t="s">
        <v>112</v>
      </c>
      <c r="B141" s="94">
        <v>3</v>
      </c>
      <c r="C141" s="77">
        <f>Felh!J67</f>
        <v>0</v>
      </c>
      <c r="D141" s="77">
        <f>Felh!K67</f>
        <v>0</v>
      </c>
      <c r="E141" s="77">
        <f>Felh!L67</f>
        <v>0</v>
      </c>
    </row>
    <row r="142" spans="1:5" ht="16.5">
      <c r="A142" s="67" t="s">
        <v>225</v>
      </c>
      <c r="B142" s="97"/>
      <c r="C142" s="77"/>
      <c r="D142" s="77"/>
      <c r="E142" s="77"/>
    </row>
    <row r="143" spans="1:5" ht="15.75" hidden="1">
      <c r="A143" s="65" t="s">
        <v>114</v>
      </c>
      <c r="B143" s="96"/>
      <c r="C143" s="15"/>
      <c r="D143" s="15"/>
      <c r="E143" s="15"/>
    </row>
    <row r="144" spans="1:5" ht="15.75" hidden="1">
      <c r="A144" s="61" t="s">
        <v>210</v>
      </c>
      <c r="B144" s="96"/>
      <c r="C144" s="15"/>
      <c r="D144" s="15"/>
      <c r="E144" s="15"/>
    </row>
    <row r="145" spans="1:5" ht="31.5" hidden="1">
      <c r="A145" s="81" t="s">
        <v>412</v>
      </c>
      <c r="B145" s="96"/>
      <c r="C145" s="15"/>
      <c r="D145" s="15"/>
      <c r="E145" s="15"/>
    </row>
    <row r="146" spans="1:5" ht="31.5" hidden="1">
      <c r="A146" s="81" t="s">
        <v>212</v>
      </c>
      <c r="B146" s="96"/>
      <c r="C146" s="15"/>
      <c r="D146" s="15"/>
      <c r="E146" s="15"/>
    </row>
    <row r="147" spans="1:5" ht="31.5" hidden="1">
      <c r="A147" s="81" t="s">
        <v>413</v>
      </c>
      <c r="B147" s="96"/>
      <c r="C147" s="15"/>
      <c r="D147" s="15"/>
      <c r="E147" s="15"/>
    </row>
    <row r="148" spans="1:5" ht="31.5">
      <c r="A148" s="81" t="s">
        <v>545</v>
      </c>
      <c r="B148" s="96">
        <v>2</v>
      </c>
      <c r="C148" s="15">
        <v>478395</v>
      </c>
      <c r="D148" s="15">
        <v>907717</v>
      </c>
      <c r="E148" s="15">
        <v>478395</v>
      </c>
    </row>
    <row r="149" spans="1:5" ht="15.75" hidden="1">
      <c r="A149" s="81" t="s">
        <v>214</v>
      </c>
      <c r="B149" s="96"/>
      <c r="C149" s="15"/>
      <c r="D149" s="15"/>
      <c r="E149" s="15"/>
    </row>
    <row r="150" spans="1:5" ht="31.5" hidden="1">
      <c r="A150" s="81" t="s">
        <v>426</v>
      </c>
      <c r="B150" s="96"/>
      <c r="C150" s="15"/>
      <c r="D150" s="15"/>
      <c r="E150" s="15"/>
    </row>
    <row r="151" spans="1:5" ht="15.75" hidden="1">
      <c r="A151" s="81" t="s">
        <v>218</v>
      </c>
      <c r="B151" s="96"/>
      <c r="C151" s="15"/>
      <c r="D151" s="15"/>
      <c r="E151" s="15"/>
    </row>
    <row r="152" spans="1:5" ht="15.75" hidden="1">
      <c r="A152" s="61" t="s">
        <v>219</v>
      </c>
      <c r="B152" s="96"/>
      <c r="C152" s="15"/>
      <c r="D152" s="15"/>
      <c r="E152" s="15"/>
    </row>
    <row r="153" spans="1:5" ht="15.75" hidden="1">
      <c r="A153" s="61" t="s">
        <v>211</v>
      </c>
      <c r="B153" s="96"/>
      <c r="C153" s="15"/>
      <c r="D153" s="15"/>
      <c r="E153" s="15"/>
    </row>
    <row r="154" spans="1:5" ht="15.75">
      <c r="A154" s="40" t="s">
        <v>114</v>
      </c>
      <c r="B154" s="96"/>
      <c r="C154" s="78">
        <f>SUM(C155:C157)</f>
        <v>478395</v>
      </c>
      <c r="D154" s="78">
        <f>SUM(D155:D157)</f>
        <v>907717</v>
      </c>
      <c r="E154" s="78">
        <f>SUM(E155:E157)</f>
        <v>478395</v>
      </c>
    </row>
    <row r="155" spans="1:5" ht="15.75">
      <c r="A155" s="81" t="s">
        <v>375</v>
      </c>
      <c r="B155" s="94">
        <v>1</v>
      </c>
      <c r="C155" s="77">
        <f>SUMIF($B$143:$B$154,"1",C$143:C$154)</f>
        <v>0</v>
      </c>
      <c r="D155" s="77">
        <f>SUMIF($B$143:$B$154,"1",D$143:D$154)</f>
        <v>0</v>
      </c>
      <c r="E155" s="77">
        <f>SUMIF($B$143:$B$154,"1",E$143:E$154)</f>
        <v>0</v>
      </c>
    </row>
    <row r="156" spans="1:5" ht="15.75">
      <c r="A156" s="81" t="s">
        <v>220</v>
      </c>
      <c r="B156" s="94">
        <v>2</v>
      </c>
      <c r="C156" s="77">
        <f>SUMIF($B$143:$B$154,"2",C$143:C$154)</f>
        <v>478395</v>
      </c>
      <c r="D156" s="77">
        <f>SUMIF($B$143:$B$154,"2",D$143:D$154)</f>
        <v>907717</v>
      </c>
      <c r="E156" s="77">
        <f>SUMIF($B$143:$B$154,"2",E$143:E$154)</f>
        <v>478395</v>
      </c>
    </row>
    <row r="157" spans="1:5" ht="15.75">
      <c r="A157" s="81" t="s">
        <v>112</v>
      </c>
      <c r="B157" s="94">
        <v>3</v>
      </c>
      <c r="C157" s="77">
        <f>SUMIF($B$143:$B$154,"3",C$143:C$154)</f>
        <v>0</v>
      </c>
      <c r="D157" s="77">
        <f>SUMIF($B$143:$B$154,"3",D$143:D$154)</f>
        <v>0</v>
      </c>
      <c r="E157" s="77">
        <f>SUMIF($B$143:$B$154,"3",E$143:E$154)</f>
        <v>0</v>
      </c>
    </row>
    <row r="158" spans="1:5" ht="15.75" hidden="1">
      <c r="A158" s="65" t="s">
        <v>115</v>
      </c>
      <c r="B158" s="96"/>
      <c r="C158" s="15"/>
      <c r="D158" s="15"/>
      <c r="E158" s="15"/>
    </row>
    <row r="159" spans="1:5" ht="15.75" hidden="1">
      <c r="A159" s="61" t="s">
        <v>210</v>
      </c>
      <c r="B159" s="96"/>
      <c r="C159" s="15"/>
      <c r="D159" s="15"/>
      <c r="E159" s="15"/>
    </row>
    <row r="160" spans="1:5" ht="31.5" hidden="1">
      <c r="A160" s="81" t="s">
        <v>412</v>
      </c>
      <c r="B160" s="96"/>
      <c r="C160" s="15"/>
      <c r="D160" s="15"/>
      <c r="E160" s="15"/>
    </row>
    <row r="161" spans="1:5" ht="31.5" hidden="1">
      <c r="A161" s="81" t="s">
        <v>212</v>
      </c>
      <c r="B161" s="96"/>
      <c r="C161" s="15"/>
      <c r="D161" s="15"/>
      <c r="E161" s="15"/>
    </row>
    <row r="162" spans="1:5" ht="31.5" hidden="1">
      <c r="A162" s="81" t="s">
        <v>413</v>
      </c>
      <c r="B162" s="96"/>
      <c r="C162" s="15"/>
      <c r="D162" s="15"/>
      <c r="E162" s="15"/>
    </row>
    <row r="163" spans="1:5" ht="15.75" hidden="1">
      <c r="A163" s="81" t="s">
        <v>213</v>
      </c>
      <c r="B163" s="96"/>
      <c r="C163" s="15"/>
      <c r="D163" s="15"/>
      <c r="E163" s="15"/>
    </row>
    <row r="164" spans="1:5" ht="15.75" hidden="1">
      <c r="A164" s="81" t="s">
        <v>214</v>
      </c>
      <c r="B164" s="96"/>
      <c r="C164" s="15"/>
      <c r="D164" s="15"/>
      <c r="E164" s="15"/>
    </row>
    <row r="165" spans="1:5" ht="31.5" hidden="1">
      <c r="A165" s="81" t="s">
        <v>426</v>
      </c>
      <c r="B165" s="96"/>
      <c r="C165" s="15"/>
      <c r="D165" s="15"/>
      <c r="E165" s="15"/>
    </row>
    <row r="166" spans="1:5" ht="15.75" hidden="1">
      <c r="A166" s="81" t="s">
        <v>218</v>
      </c>
      <c r="B166" s="96"/>
      <c r="C166" s="15"/>
      <c r="D166" s="15"/>
      <c r="E166" s="15"/>
    </row>
    <row r="167" spans="1:5" ht="15.75" hidden="1">
      <c r="A167" s="61" t="s">
        <v>219</v>
      </c>
      <c r="B167" s="96"/>
      <c r="C167" s="15"/>
      <c r="D167" s="15"/>
      <c r="E167" s="15"/>
    </row>
    <row r="168" spans="1:5" ht="15.75" hidden="1">
      <c r="A168" s="61" t="s">
        <v>211</v>
      </c>
      <c r="B168" s="96"/>
      <c r="C168" s="15"/>
      <c r="D168" s="15"/>
      <c r="E168" s="15"/>
    </row>
    <row r="169" spans="1:5" ht="15.75" hidden="1">
      <c r="A169" s="40" t="s">
        <v>226</v>
      </c>
      <c r="B169" s="96"/>
      <c r="C169" s="78">
        <f>SUM(C170:C172)</f>
        <v>0</v>
      </c>
      <c r="D169" s="78">
        <f>SUM(D170:D172)</f>
        <v>0</v>
      </c>
      <c r="E169" s="78">
        <f>SUM(E170:E172)</f>
        <v>0</v>
      </c>
    </row>
    <row r="170" spans="1:5" ht="15.75" hidden="1">
      <c r="A170" s="81" t="s">
        <v>375</v>
      </c>
      <c r="B170" s="94">
        <v>1</v>
      </c>
      <c r="C170" s="77">
        <f>SUMIF($B$158:$B$169,"1",C$158:C$169)</f>
        <v>0</v>
      </c>
      <c r="D170" s="77">
        <f>SUMIF($B$158:$B$169,"1",D$158:D$169)</f>
        <v>0</v>
      </c>
      <c r="E170" s="77">
        <f>SUMIF($B$158:$B$169,"1",E$158:E$169)</f>
        <v>0</v>
      </c>
    </row>
    <row r="171" spans="1:5" ht="15.75" hidden="1">
      <c r="A171" s="81" t="s">
        <v>220</v>
      </c>
      <c r="B171" s="94">
        <v>2</v>
      </c>
      <c r="C171" s="77">
        <f>SUMIF($B$158:$B$169,"2",C$158:C$169)</f>
        <v>0</v>
      </c>
      <c r="D171" s="77">
        <f>SUMIF($B$158:$B$169,"2",D$158:D$169)</f>
        <v>0</v>
      </c>
      <c r="E171" s="77">
        <f>SUMIF($B$158:$B$169,"2",E$158:E$169)</f>
        <v>0</v>
      </c>
    </row>
    <row r="172" spans="1:5" ht="15.75" hidden="1">
      <c r="A172" s="81" t="s">
        <v>112</v>
      </c>
      <c r="B172" s="94">
        <v>3</v>
      </c>
      <c r="C172" s="77">
        <f>SUMIF($B$158:$B$169,"3",C$158:C$169)</f>
        <v>0</v>
      </c>
      <c r="D172" s="77">
        <f>SUMIF($B$158:$B$169,"3",D$158:D$169)</f>
        <v>0</v>
      </c>
      <c r="E172" s="77">
        <f>SUMIF($B$158:$B$169,"3",E$158:E$169)</f>
        <v>0</v>
      </c>
    </row>
    <row r="173" spans="1:5" ht="16.5">
      <c r="A173" s="66" t="s">
        <v>116</v>
      </c>
      <c r="B173" s="97"/>
      <c r="C173" s="18">
        <f>C7+C11+C15+C61+C125+C130+C134+C138+C154+C169</f>
        <v>34183649</v>
      </c>
      <c r="D173" s="18">
        <f>D7+D11+D15+D61+D125+D130+D134+D138+D154+D169</f>
        <v>31792503</v>
      </c>
      <c r="E173" s="18">
        <f>E7+E11+E15+E61+E125+E130+E134+E138+E154+E169</f>
        <v>17467725</v>
      </c>
    </row>
    <row r="366" ht="15.75"/>
    <row r="367" ht="15.75"/>
    <row r="368" ht="15.75"/>
    <row r="369" ht="15.75"/>
    <row r="370" ht="15.75"/>
    <row r="371" ht="15.75"/>
    <row r="372" ht="15.75"/>
    <row r="378" ht="15.75"/>
    <row r="379" ht="15.75"/>
    <row r="380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61"/>
  <sheetViews>
    <sheetView zoomScale="90" zoomScaleNormal="90" zoomScalePageLayoutView="0" workbookViewId="0" topLeftCell="A1">
      <pane xSplit="2" ySplit="5" topLeftCell="C38" activePane="bottomRight" state="frozen"/>
      <selection pane="topLeft" activeCell="AA5" sqref="AA5"/>
      <selection pane="topRight" activeCell="AA5" sqref="AA5"/>
      <selection pane="bottomLeft" activeCell="AA5" sqref="AA5"/>
      <selection pane="bottomRight" activeCell="N59" sqref="N59"/>
    </sheetView>
  </sheetViews>
  <sheetFormatPr defaultColWidth="9.140625" defaultRowHeight="15"/>
  <cols>
    <col min="1" max="1" width="59.421875" style="16" customWidth="1"/>
    <col min="2" max="2" width="5.7109375" style="16" customWidth="1"/>
    <col min="3" max="17" width="12.140625" style="16" customWidth="1"/>
    <col min="18" max="16384" width="9.140625" style="16" customWidth="1"/>
  </cols>
  <sheetData>
    <row r="1" spans="1:17" ht="15.75" customHeight="1">
      <c r="A1" s="255" t="s">
        <v>531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ht="15.75">
      <c r="A2" s="256" t="s">
        <v>503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4" spans="1:17" s="3" customFormat="1" ht="15.75" customHeight="1">
      <c r="A4" s="243" t="s">
        <v>253</v>
      </c>
      <c r="B4" s="257" t="s">
        <v>128</v>
      </c>
      <c r="C4" s="258" t="s">
        <v>107</v>
      </c>
      <c r="D4" s="259"/>
      <c r="E4" s="260"/>
      <c r="F4" s="258" t="s">
        <v>108</v>
      </c>
      <c r="G4" s="259"/>
      <c r="H4" s="260"/>
      <c r="I4" s="258" t="s">
        <v>28</v>
      </c>
      <c r="J4" s="259"/>
      <c r="K4" s="260"/>
      <c r="L4" s="258" t="s">
        <v>15</v>
      </c>
      <c r="M4" s="259"/>
      <c r="N4" s="260"/>
      <c r="O4" s="257" t="s">
        <v>5</v>
      </c>
      <c r="P4" s="257"/>
      <c r="Q4" s="257"/>
    </row>
    <row r="5" spans="1:17" s="3" customFormat="1" ht="15.75">
      <c r="A5" s="243"/>
      <c r="B5" s="257"/>
      <c r="C5" s="38" t="s">
        <v>157</v>
      </c>
      <c r="D5" s="38" t="s">
        <v>587</v>
      </c>
      <c r="E5" s="38" t="s">
        <v>588</v>
      </c>
      <c r="F5" s="38" t="s">
        <v>157</v>
      </c>
      <c r="G5" s="38" t="s">
        <v>587</v>
      </c>
      <c r="H5" s="38" t="s">
        <v>588</v>
      </c>
      <c r="I5" s="38" t="s">
        <v>157</v>
      </c>
      <c r="J5" s="38" t="s">
        <v>587</v>
      </c>
      <c r="K5" s="38" t="s">
        <v>588</v>
      </c>
      <c r="L5" s="38" t="s">
        <v>157</v>
      </c>
      <c r="M5" s="38" t="s">
        <v>587</v>
      </c>
      <c r="N5" s="38" t="s">
        <v>588</v>
      </c>
      <c r="O5" s="38" t="s">
        <v>157</v>
      </c>
      <c r="P5" s="38" t="s">
        <v>587</v>
      </c>
      <c r="Q5" s="38" t="s">
        <v>588</v>
      </c>
    </row>
    <row r="6" spans="1:17" s="3" customFormat="1" ht="31.5">
      <c r="A6" s="7" t="s">
        <v>227</v>
      </c>
      <c r="B6" s="93">
        <v>2</v>
      </c>
      <c r="C6" s="5">
        <v>5139000</v>
      </c>
      <c r="D6" s="5">
        <v>5127000</v>
      </c>
      <c r="E6" s="5">
        <v>5102609</v>
      </c>
      <c r="F6" s="5">
        <v>1035000</v>
      </c>
      <c r="G6" s="5">
        <v>1036662</v>
      </c>
      <c r="H6" s="5">
        <v>1036662</v>
      </c>
      <c r="I6" s="38">
        <v>600000</v>
      </c>
      <c r="J6" s="38">
        <v>500000</v>
      </c>
      <c r="K6" s="77">
        <v>449883</v>
      </c>
      <c r="L6" s="5">
        <v>162000</v>
      </c>
      <c r="M6" s="5">
        <v>162000</v>
      </c>
      <c r="N6" s="5">
        <v>21013</v>
      </c>
      <c r="O6" s="5">
        <f aca="true" t="shared" si="0" ref="O6:O37">C6+F6+I6+L6</f>
        <v>6936000</v>
      </c>
      <c r="P6" s="5">
        <f aca="true" t="shared" si="1" ref="P6:P37">D6+G6+J6+M6</f>
        <v>6825662</v>
      </c>
      <c r="Q6" s="5">
        <f aca="true" t="shared" si="2" ref="Q6:Q37">E6+H6+K6+N6</f>
        <v>6610167</v>
      </c>
    </row>
    <row r="7" spans="1:17" s="3" customFormat="1" ht="31.5" hidden="1">
      <c r="A7" s="7" t="s">
        <v>511</v>
      </c>
      <c r="B7" s="93">
        <v>2</v>
      </c>
      <c r="C7" s="5"/>
      <c r="D7" s="5"/>
      <c r="E7" s="5"/>
      <c r="F7" s="5"/>
      <c r="G7" s="5"/>
      <c r="H7" s="5"/>
      <c r="I7" s="38"/>
      <c r="J7" s="38"/>
      <c r="K7" s="38"/>
      <c r="L7" s="5"/>
      <c r="M7" s="5"/>
      <c r="N7" s="5"/>
      <c r="O7" s="5">
        <f t="shared" si="0"/>
        <v>0</v>
      </c>
      <c r="P7" s="5">
        <f t="shared" si="1"/>
        <v>0</v>
      </c>
      <c r="Q7" s="5">
        <f t="shared" si="2"/>
        <v>0</v>
      </c>
    </row>
    <row r="8" spans="1:17" s="3" customFormat="1" ht="31.5">
      <c r="A8" s="7" t="s">
        <v>487</v>
      </c>
      <c r="B8" s="93">
        <v>3</v>
      </c>
      <c r="C8" s="5">
        <v>600000</v>
      </c>
      <c r="D8" s="5">
        <v>600000</v>
      </c>
      <c r="E8" s="5">
        <v>600000</v>
      </c>
      <c r="F8" s="5">
        <v>118250</v>
      </c>
      <c r="G8" s="5">
        <v>141588</v>
      </c>
      <c r="H8" s="5">
        <v>106425</v>
      </c>
      <c r="I8" s="5"/>
      <c r="J8" s="5"/>
      <c r="K8" s="5"/>
      <c r="L8" s="5"/>
      <c r="M8" s="5"/>
      <c r="N8" s="5"/>
      <c r="O8" s="5">
        <f t="shared" si="0"/>
        <v>718250</v>
      </c>
      <c r="P8" s="5">
        <f t="shared" si="1"/>
        <v>741588</v>
      </c>
      <c r="Q8" s="5">
        <f t="shared" si="2"/>
        <v>706425</v>
      </c>
    </row>
    <row r="9" spans="1:17" s="3" customFormat="1" ht="15.75">
      <c r="A9" s="7" t="s">
        <v>485</v>
      </c>
      <c r="B9" s="93">
        <v>3</v>
      </c>
      <c r="C9" s="5">
        <v>50000</v>
      </c>
      <c r="D9" s="5">
        <v>0</v>
      </c>
      <c r="E9" s="5">
        <v>0</v>
      </c>
      <c r="F9" s="5">
        <v>25000</v>
      </c>
      <c r="G9" s="5">
        <v>0</v>
      </c>
      <c r="H9" s="5">
        <v>0</v>
      </c>
      <c r="I9" s="5"/>
      <c r="J9" s="5"/>
      <c r="K9" s="5"/>
      <c r="L9" s="5"/>
      <c r="M9" s="5"/>
      <c r="N9" s="5"/>
      <c r="O9" s="5">
        <f t="shared" si="0"/>
        <v>75000</v>
      </c>
      <c r="P9" s="5">
        <f t="shared" si="1"/>
        <v>0</v>
      </c>
      <c r="Q9" s="5">
        <f t="shared" si="2"/>
        <v>0</v>
      </c>
    </row>
    <row r="10" spans="1:17" s="3" customFormat="1" ht="15.75" hidden="1">
      <c r="A10" s="7" t="s">
        <v>488</v>
      </c>
      <c r="B10" s="93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5">
        <f t="shared" si="1"/>
        <v>0</v>
      </c>
      <c r="Q10" s="5">
        <f t="shared" si="2"/>
        <v>0</v>
      </c>
    </row>
    <row r="11" spans="1:17" s="3" customFormat="1" ht="15.75">
      <c r="A11" s="7" t="s">
        <v>228</v>
      </c>
      <c r="B11" s="93">
        <v>2</v>
      </c>
      <c r="C11" s="5"/>
      <c r="D11" s="5"/>
      <c r="E11" s="5"/>
      <c r="F11" s="5"/>
      <c r="G11" s="5"/>
      <c r="H11" s="5"/>
      <c r="I11" s="5">
        <v>200000</v>
      </c>
      <c r="J11" s="5">
        <v>242315</v>
      </c>
      <c r="K11" s="5">
        <v>136583</v>
      </c>
      <c r="L11" s="5">
        <v>54000</v>
      </c>
      <c r="M11" s="5">
        <v>65425</v>
      </c>
      <c r="N11" s="5">
        <v>19251</v>
      </c>
      <c r="O11" s="5">
        <f t="shared" si="0"/>
        <v>254000</v>
      </c>
      <c r="P11" s="5">
        <f t="shared" si="1"/>
        <v>307740</v>
      </c>
      <c r="Q11" s="5">
        <f t="shared" si="2"/>
        <v>155834</v>
      </c>
    </row>
    <row r="12" spans="1:17" s="3" customFormat="1" ht="31.5">
      <c r="A12" s="7" t="s">
        <v>229</v>
      </c>
      <c r="B12" s="93">
        <v>2</v>
      </c>
      <c r="C12" s="5"/>
      <c r="D12" s="5"/>
      <c r="E12" s="5"/>
      <c r="F12" s="5"/>
      <c r="G12" s="5"/>
      <c r="H12" s="5"/>
      <c r="I12" s="5">
        <v>20000</v>
      </c>
      <c r="J12" s="5">
        <v>20000</v>
      </c>
      <c r="K12" s="5">
        <v>5728</v>
      </c>
      <c r="L12" s="5">
        <v>13500</v>
      </c>
      <c r="M12" s="5">
        <v>13500</v>
      </c>
      <c r="N12" s="5">
        <v>0</v>
      </c>
      <c r="O12" s="5">
        <f t="shared" si="0"/>
        <v>33500</v>
      </c>
      <c r="P12" s="5">
        <f t="shared" si="1"/>
        <v>33500</v>
      </c>
      <c r="Q12" s="5">
        <f t="shared" si="2"/>
        <v>5728</v>
      </c>
    </row>
    <row r="13" spans="1:17" s="3" customFormat="1" ht="15.75">
      <c r="A13" s="7" t="s">
        <v>230</v>
      </c>
      <c r="B13" s="93">
        <v>2</v>
      </c>
      <c r="C13" s="5"/>
      <c r="D13" s="5"/>
      <c r="E13" s="5"/>
      <c r="F13" s="5"/>
      <c r="G13" s="5"/>
      <c r="H13" s="5"/>
      <c r="I13" s="5">
        <v>10000</v>
      </c>
      <c r="J13" s="5">
        <v>10000</v>
      </c>
      <c r="K13" s="5">
        <v>6400</v>
      </c>
      <c r="L13" s="5">
        <v>2700</v>
      </c>
      <c r="M13" s="5">
        <v>2700</v>
      </c>
      <c r="N13" s="5">
        <v>1728</v>
      </c>
      <c r="O13" s="5">
        <f t="shared" si="0"/>
        <v>12700</v>
      </c>
      <c r="P13" s="5">
        <f t="shared" si="1"/>
        <v>12700</v>
      </c>
      <c r="Q13" s="5">
        <f t="shared" si="2"/>
        <v>8128</v>
      </c>
    </row>
    <row r="14" spans="1:17" s="3" customFormat="1" ht="15.75" hidden="1">
      <c r="A14" s="7" t="s">
        <v>231</v>
      </c>
      <c r="B14" s="93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232</v>
      </c>
      <c r="B15" s="93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467</v>
      </c>
      <c r="B16" s="93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468</v>
      </c>
      <c r="B17" s="93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233</v>
      </c>
      <c r="B18" s="93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 hidden="1">
      <c r="A19" s="7" t="s">
        <v>234</v>
      </c>
      <c r="B19" s="93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  <c r="Q19" s="5">
        <f t="shared" si="2"/>
        <v>0</v>
      </c>
    </row>
    <row r="20" spans="1:17" ht="15.75">
      <c r="A20" s="7" t="s">
        <v>235</v>
      </c>
      <c r="B20" s="93">
        <v>2</v>
      </c>
      <c r="C20" s="5"/>
      <c r="D20" s="5"/>
      <c r="E20" s="5"/>
      <c r="F20" s="5"/>
      <c r="G20" s="5"/>
      <c r="H20" s="5"/>
      <c r="I20" s="5">
        <v>100000</v>
      </c>
      <c r="J20" s="5">
        <v>100000</v>
      </c>
      <c r="K20" s="5">
        <v>63957</v>
      </c>
      <c r="L20" s="5">
        <v>27000</v>
      </c>
      <c r="M20" s="5">
        <v>27000</v>
      </c>
      <c r="N20" s="5">
        <v>1068</v>
      </c>
      <c r="O20" s="5">
        <f t="shared" si="0"/>
        <v>127000</v>
      </c>
      <c r="P20" s="5">
        <f t="shared" si="1"/>
        <v>127000</v>
      </c>
      <c r="Q20" s="5">
        <f t="shared" si="2"/>
        <v>65025</v>
      </c>
    </row>
    <row r="21" spans="1:17" ht="15.75" hidden="1">
      <c r="A21" s="7" t="s">
        <v>489</v>
      </c>
      <c r="B21" s="93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5">
        <f t="shared" si="2"/>
        <v>0</v>
      </c>
    </row>
    <row r="22" spans="1:17" ht="15.75" hidden="1">
      <c r="A22" s="7" t="s">
        <v>435</v>
      </c>
      <c r="B22" s="93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</row>
    <row r="23" spans="1:17" s="3" customFormat="1" ht="15.75" hidden="1">
      <c r="A23" s="7" t="s">
        <v>236</v>
      </c>
      <c r="B23" s="93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s="3" customFormat="1" ht="31.5">
      <c r="A24" s="7" t="s">
        <v>237</v>
      </c>
      <c r="B24" s="93">
        <v>2</v>
      </c>
      <c r="C24" s="5"/>
      <c r="D24" s="5"/>
      <c r="E24" s="5"/>
      <c r="F24" s="5"/>
      <c r="G24" s="5"/>
      <c r="H24" s="5"/>
      <c r="I24" s="5">
        <v>40000</v>
      </c>
      <c r="J24" s="5">
        <v>0</v>
      </c>
      <c r="K24" s="5">
        <v>0</v>
      </c>
      <c r="L24" s="5">
        <v>10800</v>
      </c>
      <c r="M24" s="5">
        <v>0</v>
      </c>
      <c r="N24" s="5">
        <v>0</v>
      </c>
      <c r="O24" s="5">
        <f t="shared" si="0"/>
        <v>50800</v>
      </c>
      <c r="P24" s="5">
        <f t="shared" si="1"/>
        <v>0</v>
      </c>
      <c r="Q24" s="5">
        <f t="shared" si="2"/>
        <v>0</v>
      </c>
    </row>
    <row r="25" spans="1:17" ht="31.5">
      <c r="A25" s="7" t="s">
        <v>584</v>
      </c>
      <c r="B25" s="93">
        <v>2</v>
      </c>
      <c r="C25" s="5"/>
      <c r="D25" s="5"/>
      <c r="E25" s="5"/>
      <c r="F25" s="5"/>
      <c r="G25" s="5"/>
      <c r="H25" s="5"/>
      <c r="I25" s="5">
        <v>0</v>
      </c>
      <c r="J25" s="5">
        <v>140000</v>
      </c>
      <c r="K25" s="5">
        <v>125151</v>
      </c>
      <c r="L25" s="5">
        <v>0</v>
      </c>
      <c r="M25" s="5">
        <v>37800</v>
      </c>
      <c r="N25" s="5">
        <v>33792</v>
      </c>
      <c r="O25" s="5">
        <f t="shared" si="0"/>
        <v>0</v>
      </c>
      <c r="P25" s="5">
        <f t="shared" si="1"/>
        <v>177800</v>
      </c>
      <c r="Q25" s="5">
        <f t="shared" si="2"/>
        <v>158943</v>
      </c>
    </row>
    <row r="26" spans="1:17" ht="15.75" hidden="1">
      <c r="A26" s="7" t="s">
        <v>238</v>
      </c>
      <c r="B26" s="93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0</v>
      </c>
      <c r="P26" s="5">
        <f t="shared" si="1"/>
        <v>0</v>
      </c>
      <c r="Q26" s="5">
        <f t="shared" si="2"/>
        <v>0</v>
      </c>
    </row>
    <row r="27" spans="1:17" ht="15.75">
      <c r="A27" s="7" t="s">
        <v>239</v>
      </c>
      <c r="B27" s="93">
        <v>2</v>
      </c>
      <c r="C27" s="5"/>
      <c r="D27" s="5"/>
      <c r="E27" s="5"/>
      <c r="F27" s="5"/>
      <c r="G27" s="5"/>
      <c r="H27" s="5"/>
      <c r="I27" s="5">
        <v>30000</v>
      </c>
      <c r="J27" s="5">
        <v>30000</v>
      </c>
      <c r="K27" s="5">
        <v>25000</v>
      </c>
      <c r="L27" s="5">
        <v>8100</v>
      </c>
      <c r="M27" s="5">
        <v>8100</v>
      </c>
      <c r="N27" s="5">
        <v>6750</v>
      </c>
      <c r="O27" s="5">
        <f t="shared" si="0"/>
        <v>38100</v>
      </c>
      <c r="P27" s="5">
        <f t="shared" si="1"/>
        <v>38100</v>
      </c>
      <c r="Q27" s="5">
        <f t="shared" si="2"/>
        <v>31750</v>
      </c>
    </row>
    <row r="28" spans="1:17" s="3" customFormat="1" ht="15.75">
      <c r="A28" s="7" t="s">
        <v>240</v>
      </c>
      <c r="B28" s="93">
        <v>2</v>
      </c>
      <c r="C28" s="5"/>
      <c r="D28" s="5"/>
      <c r="E28" s="5"/>
      <c r="F28" s="5"/>
      <c r="G28" s="5"/>
      <c r="H28" s="5"/>
      <c r="I28" s="5">
        <v>400000</v>
      </c>
      <c r="J28" s="5">
        <v>480000</v>
      </c>
      <c r="K28" s="5">
        <v>469785</v>
      </c>
      <c r="L28" s="5">
        <v>108000</v>
      </c>
      <c r="M28" s="5">
        <v>129600</v>
      </c>
      <c r="N28" s="5">
        <v>119184</v>
      </c>
      <c r="O28" s="5">
        <f t="shared" si="0"/>
        <v>508000</v>
      </c>
      <c r="P28" s="5">
        <f t="shared" si="1"/>
        <v>609600</v>
      </c>
      <c r="Q28" s="5">
        <f t="shared" si="2"/>
        <v>588969</v>
      </c>
    </row>
    <row r="29" spans="1:17" s="3" customFormat="1" ht="15.75">
      <c r="A29" s="7" t="s">
        <v>586</v>
      </c>
      <c r="B29" s="93">
        <v>2</v>
      </c>
      <c r="C29" s="5"/>
      <c r="D29" s="5"/>
      <c r="E29" s="5"/>
      <c r="F29" s="5"/>
      <c r="G29" s="5"/>
      <c r="H29" s="5"/>
      <c r="I29" s="5">
        <v>150000</v>
      </c>
      <c r="J29" s="5">
        <v>348867</v>
      </c>
      <c r="K29" s="5">
        <v>348867</v>
      </c>
      <c r="L29" s="5">
        <v>40500</v>
      </c>
      <c r="M29" s="5">
        <v>89100</v>
      </c>
      <c r="N29" s="5">
        <v>82197</v>
      </c>
      <c r="O29" s="5">
        <f t="shared" si="0"/>
        <v>190500</v>
      </c>
      <c r="P29" s="5">
        <f t="shared" si="1"/>
        <v>437967</v>
      </c>
      <c r="Q29" s="5">
        <f t="shared" si="2"/>
        <v>431064</v>
      </c>
    </row>
    <row r="30" spans="1:17" s="3" customFormat="1" ht="15.75">
      <c r="A30" s="7" t="s">
        <v>490</v>
      </c>
      <c r="B30" s="93">
        <v>2</v>
      </c>
      <c r="C30" s="5"/>
      <c r="D30" s="5"/>
      <c r="E30" s="5"/>
      <c r="F30" s="5"/>
      <c r="G30" s="5"/>
      <c r="H30" s="5"/>
      <c r="I30" s="5">
        <v>1472898</v>
      </c>
      <c r="J30" s="5">
        <v>1479197</v>
      </c>
      <c r="K30" s="5">
        <v>938590</v>
      </c>
      <c r="L30" s="5">
        <v>397682</v>
      </c>
      <c r="M30" s="5">
        <v>399383</v>
      </c>
      <c r="N30" s="5">
        <v>244666</v>
      </c>
      <c r="O30" s="5">
        <f t="shared" si="0"/>
        <v>1870580</v>
      </c>
      <c r="P30" s="5">
        <f t="shared" si="1"/>
        <v>1878580</v>
      </c>
      <c r="Q30" s="5">
        <f t="shared" si="2"/>
        <v>1183256</v>
      </c>
    </row>
    <row r="31" spans="1:17" ht="15.75" hidden="1">
      <c r="A31" s="7" t="s">
        <v>490</v>
      </c>
      <c r="B31" s="93">
        <v>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ht="15.75">
      <c r="A32" s="7" t="s">
        <v>509</v>
      </c>
      <c r="B32" s="93">
        <v>2</v>
      </c>
      <c r="C32" s="5"/>
      <c r="D32" s="5"/>
      <c r="E32" s="5"/>
      <c r="F32" s="5"/>
      <c r="G32" s="5"/>
      <c r="H32" s="5"/>
      <c r="I32" s="5">
        <v>220000</v>
      </c>
      <c r="J32" s="5">
        <v>220000</v>
      </c>
      <c r="K32" s="5">
        <v>0</v>
      </c>
      <c r="L32" s="5">
        <v>0</v>
      </c>
      <c r="M32" s="5">
        <v>59400</v>
      </c>
      <c r="N32" s="5">
        <v>0</v>
      </c>
      <c r="O32" s="5">
        <f t="shared" si="0"/>
        <v>220000</v>
      </c>
      <c r="P32" s="5">
        <f t="shared" si="1"/>
        <v>279400</v>
      </c>
      <c r="Q32" s="5">
        <f t="shared" si="2"/>
        <v>0</v>
      </c>
    </row>
    <row r="33" spans="1:17" s="3" customFormat="1" ht="15.75" hidden="1">
      <c r="A33" s="7" t="s">
        <v>472</v>
      </c>
      <c r="B33" s="93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15.75">
      <c r="A34" s="7" t="s">
        <v>241</v>
      </c>
      <c r="B34" s="93">
        <v>2</v>
      </c>
      <c r="C34" s="5"/>
      <c r="D34" s="5"/>
      <c r="E34" s="5"/>
      <c r="F34" s="5"/>
      <c r="G34" s="5"/>
      <c r="H34" s="5"/>
      <c r="I34" s="5">
        <v>100000</v>
      </c>
      <c r="J34" s="5">
        <v>210000</v>
      </c>
      <c r="K34" s="5">
        <v>207466</v>
      </c>
      <c r="L34" s="5">
        <v>27000</v>
      </c>
      <c r="M34" s="5">
        <v>52000</v>
      </c>
      <c r="N34" s="5">
        <v>39392</v>
      </c>
      <c r="O34" s="5">
        <f t="shared" si="0"/>
        <v>127000</v>
      </c>
      <c r="P34" s="5">
        <f t="shared" si="1"/>
        <v>262000</v>
      </c>
      <c r="Q34" s="5">
        <f t="shared" si="2"/>
        <v>246858</v>
      </c>
    </row>
    <row r="35" spans="1:17" s="3" customFormat="1" ht="15.75" hidden="1">
      <c r="A35" s="7" t="s">
        <v>242</v>
      </c>
      <c r="B35" s="93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31.5" hidden="1">
      <c r="A36" s="7" t="s">
        <v>243</v>
      </c>
      <c r="B36" s="93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244</v>
      </c>
      <c r="B37" s="93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>
      <c r="A38" s="7" t="s">
        <v>245</v>
      </c>
      <c r="B38" s="93">
        <v>2</v>
      </c>
      <c r="C38" s="5"/>
      <c r="D38" s="5"/>
      <c r="E38" s="5"/>
      <c r="F38" s="5"/>
      <c r="G38" s="5"/>
      <c r="H38" s="5"/>
      <c r="I38" s="5">
        <v>7000</v>
      </c>
      <c r="J38" s="5">
        <v>7000</v>
      </c>
      <c r="K38" s="5">
        <v>1240</v>
      </c>
      <c r="L38" s="5"/>
      <c r="M38" s="5"/>
      <c r="N38" s="5"/>
      <c r="O38" s="5">
        <f aca="true" t="shared" si="3" ref="O38:O61">C38+F38+I38+L38</f>
        <v>7000</v>
      </c>
      <c r="P38" s="5">
        <f aca="true" t="shared" si="4" ref="P38:P61">D38+G38+J38+M38</f>
        <v>7000</v>
      </c>
      <c r="Q38" s="5">
        <f aca="true" t="shared" si="5" ref="Q38:Q61">E38+H38+K38+N38</f>
        <v>1240</v>
      </c>
    </row>
    <row r="39" spans="1:17" s="3" customFormat="1" ht="15.75" hidden="1">
      <c r="A39" s="7" t="s">
        <v>246</v>
      </c>
      <c r="B39" s="93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si="3"/>
        <v>0</v>
      </c>
      <c r="P39" s="5">
        <f t="shared" si="4"/>
        <v>0</v>
      </c>
      <c r="Q39" s="5">
        <f t="shared" si="5"/>
        <v>0</v>
      </c>
    </row>
    <row r="40" spans="1:17" s="3" customFormat="1" ht="31.5" hidden="1">
      <c r="A40" s="7" t="s">
        <v>247</v>
      </c>
      <c r="B40" s="93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4"/>
        <v>0</v>
      </c>
      <c r="Q40" s="5">
        <f t="shared" si="5"/>
        <v>0</v>
      </c>
    </row>
    <row r="41" spans="1:17" s="3" customFormat="1" ht="31.5" hidden="1">
      <c r="A41" s="7" t="s">
        <v>248</v>
      </c>
      <c r="B41" s="93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4"/>
        <v>0</v>
      </c>
      <c r="Q41" s="5">
        <f t="shared" si="5"/>
        <v>0</v>
      </c>
    </row>
    <row r="42" spans="1:17" s="3" customFormat="1" ht="15.75">
      <c r="A42" s="7" t="s">
        <v>464</v>
      </c>
      <c r="B42" s="93">
        <v>2</v>
      </c>
      <c r="C42" s="5"/>
      <c r="D42" s="5"/>
      <c r="E42" s="5"/>
      <c r="F42" s="5"/>
      <c r="G42" s="5"/>
      <c r="H42" s="5"/>
      <c r="I42" s="5">
        <v>10000</v>
      </c>
      <c r="J42" s="5">
        <v>10000</v>
      </c>
      <c r="K42" s="5">
        <v>1408</v>
      </c>
      <c r="L42" s="5">
        <v>2700</v>
      </c>
      <c r="M42" s="5">
        <v>2700</v>
      </c>
      <c r="N42" s="5">
        <v>381</v>
      </c>
      <c r="O42" s="5">
        <f t="shared" si="3"/>
        <v>12700</v>
      </c>
      <c r="P42" s="5">
        <f t="shared" si="4"/>
        <v>12700</v>
      </c>
      <c r="Q42" s="5">
        <f t="shared" si="5"/>
        <v>1789</v>
      </c>
    </row>
    <row r="43" spans="1:17" s="3" customFormat="1" ht="15.75">
      <c r="A43" s="7" t="s">
        <v>249</v>
      </c>
      <c r="B43" s="93">
        <v>2</v>
      </c>
      <c r="C43" s="5"/>
      <c r="D43" s="5"/>
      <c r="E43" s="5"/>
      <c r="F43" s="5"/>
      <c r="G43" s="5"/>
      <c r="H43" s="5"/>
      <c r="I43" s="5">
        <v>20000</v>
      </c>
      <c r="J43" s="5">
        <v>32677</v>
      </c>
      <c r="K43" s="5">
        <v>9346</v>
      </c>
      <c r="L43" s="5">
        <v>5400</v>
      </c>
      <c r="M43" s="5">
        <v>8823</v>
      </c>
      <c r="N43" s="5">
        <v>2524</v>
      </c>
      <c r="O43" s="5">
        <f t="shared" si="3"/>
        <v>25400</v>
      </c>
      <c r="P43" s="5">
        <f t="shared" si="4"/>
        <v>41500</v>
      </c>
      <c r="Q43" s="5">
        <f t="shared" si="5"/>
        <v>11870</v>
      </c>
    </row>
    <row r="44" spans="1:17" s="3" customFormat="1" ht="15.75">
      <c r="A44" s="7" t="s">
        <v>250</v>
      </c>
      <c r="B44" s="93">
        <v>2</v>
      </c>
      <c r="C44" s="5">
        <v>325000</v>
      </c>
      <c r="D44" s="5">
        <v>325000</v>
      </c>
      <c r="E44" s="5">
        <v>322300</v>
      </c>
      <c r="F44" s="5">
        <v>65000</v>
      </c>
      <c r="G44" s="5">
        <v>65000</v>
      </c>
      <c r="H44" s="5">
        <v>63459</v>
      </c>
      <c r="I44" s="5">
        <v>150000</v>
      </c>
      <c r="J44" s="5">
        <v>242000</v>
      </c>
      <c r="K44" s="5">
        <v>241735</v>
      </c>
      <c r="L44" s="5">
        <v>40500</v>
      </c>
      <c r="M44" s="5">
        <v>65340</v>
      </c>
      <c r="N44" s="5">
        <v>53601</v>
      </c>
      <c r="O44" s="5">
        <f t="shared" si="3"/>
        <v>580500</v>
      </c>
      <c r="P44" s="5">
        <f t="shared" si="4"/>
        <v>697340</v>
      </c>
      <c r="Q44" s="5">
        <f t="shared" si="5"/>
        <v>681095</v>
      </c>
    </row>
    <row r="45" spans="1:17" s="3" customFormat="1" ht="31.5">
      <c r="A45" s="7" t="s">
        <v>251</v>
      </c>
      <c r="B45" s="93">
        <v>2</v>
      </c>
      <c r="C45" s="5"/>
      <c r="D45" s="5"/>
      <c r="E45" s="5"/>
      <c r="F45" s="5"/>
      <c r="G45" s="5"/>
      <c r="H45" s="5"/>
      <c r="I45" s="5">
        <v>500000</v>
      </c>
      <c r="J45" s="5">
        <v>892173</v>
      </c>
      <c r="K45" s="5">
        <v>799946</v>
      </c>
      <c r="L45" s="5">
        <v>135000</v>
      </c>
      <c r="M45" s="5">
        <v>183687</v>
      </c>
      <c r="N45" s="5">
        <v>138655</v>
      </c>
      <c r="O45" s="5">
        <f t="shared" si="3"/>
        <v>635000</v>
      </c>
      <c r="P45" s="5">
        <f t="shared" si="4"/>
        <v>1075860</v>
      </c>
      <c r="Q45" s="5">
        <f t="shared" si="5"/>
        <v>938601</v>
      </c>
    </row>
    <row r="46" spans="1:17" ht="15.75">
      <c r="A46" s="7" t="s">
        <v>492</v>
      </c>
      <c r="B46" s="93">
        <v>2</v>
      </c>
      <c r="C46" s="5">
        <v>600000</v>
      </c>
      <c r="D46" s="5">
        <v>465500</v>
      </c>
      <c r="E46" s="5">
        <v>465469</v>
      </c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600000</v>
      </c>
      <c r="P46" s="5">
        <f t="shared" si="4"/>
        <v>465500</v>
      </c>
      <c r="Q46" s="5">
        <f t="shared" si="5"/>
        <v>465469</v>
      </c>
    </row>
    <row r="47" spans="1:17" ht="31.5">
      <c r="A47" s="7" t="s">
        <v>491</v>
      </c>
      <c r="B47" s="93">
        <v>2</v>
      </c>
      <c r="C47" s="5"/>
      <c r="D47" s="5"/>
      <c r="E47" s="5"/>
      <c r="F47" s="5"/>
      <c r="G47" s="5"/>
      <c r="H47" s="5"/>
      <c r="I47" s="5">
        <v>100000</v>
      </c>
      <c r="J47" s="5">
        <v>100000</v>
      </c>
      <c r="K47" s="5">
        <v>0</v>
      </c>
      <c r="L47" s="5">
        <v>27000</v>
      </c>
      <c r="M47" s="5">
        <v>27000</v>
      </c>
      <c r="N47" s="5">
        <v>0</v>
      </c>
      <c r="O47" s="5">
        <f t="shared" si="3"/>
        <v>127000</v>
      </c>
      <c r="P47" s="5">
        <f t="shared" si="4"/>
        <v>127000</v>
      </c>
      <c r="Q47" s="5">
        <f t="shared" si="5"/>
        <v>0</v>
      </c>
    </row>
    <row r="48" spans="1:17" ht="31.5">
      <c r="A48" s="7" t="s">
        <v>544</v>
      </c>
      <c r="B48" s="93">
        <v>2</v>
      </c>
      <c r="C48" s="5"/>
      <c r="D48" s="5"/>
      <c r="E48" s="5"/>
      <c r="F48" s="5"/>
      <c r="G48" s="5"/>
      <c r="H48" s="5"/>
      <c r="I48" s="5">
        <v>50000</v>
      </c>
      <c r="J48" s="5">
        <v>50000</v>
      </c>
      <c r="K48" s="5">
        <v>32731</v>
      </c>
      <c r="L48" s="5">
        <v>13500</v>
      </c>
      <c r="M48" s="5">
        <v>13500</v>
      </c>
      <c r="N48" s="5">
        <v>6137</v>
      </c>
      <c r="O48" s="5">
        <f t="shared" si="3"/>
        <v>63500</v>
      </c>
      <c r="P48" s="5">
        <f t="shared" si="4"/>
        <v>63500</v>
      </c>
      <c r="Q48" s="5">
        <f t="shared" si="5"/>
        <v>38868</v>
      </c>
    </row>
    <row r="49" spans="1:17" ht="15.75">
      <c r="A49" s="7" t="s">
        <v>492</v>
      </c>
      <c r="B49" s="93">
        <v>2</v>
      </c>
      <c r="C49" s="5">
        <v>0</v>
      </c>
      <c r="D49" s="5">
        <v>326500</v>
      </c>
      <c r="E49" s="5">
        <v>310468</v>
      </c>
      <c r="F49" s="5"/>
      <c r="G49" s="5"/>
      <c r="H49" s="5"/>
      <c r="I49" s="5"/>
      <c r="J49" s="5"/>
      <c r="K49" s="5"/>
      <c r="L49" s="5"/>
      <c r="M49" s="5"/>
      <c r="N49" s="5"/>
      <c r="O49" s="5">
        <f t="shared" si="3"/>
        <v>0</v>
      </c>
      <c r="P49" s="5">
        <f t="shared" si="4"/>
        <v>326500</v>
      </c>
      <c r="Q49" s="5">
        <f t="shared" si="5"/>
        <v>310468</v>
      </c>
    </row>
    <row r="50" spans="1:17" ht="15.75">
      <c r="A50" s="7" t="s">
        <v>457</v>
      </c>
      <c r="B50" s="93">
        <v>2</v>
      </c>
      <c r="C50" s="5"/>
      <c r="D50" s="5"/>
      <c r="E50" s="5"/>
      <c r="F50" s="5"/>
      <c r="G50" s="5"/>
      <c r="H50" s="5"/>
      <c r="I50" s="5">
        <v>95244</v>
      </c>
      <c r="J50" s="5">
        <v>151339</v>
      </c>
      <c r="K50" s="5">
        <v>107714</v>
      </c>
      <c r="L50" s="5">
        <v>25716</v>
      </c>
      <c r="M50" s="5">
        <v>40861</v>
      </c>
      <c r="N50" s="5">
        <v>29084</v>
      </c>
      <c r="O50" s="5">
        <f t="shared" si="3"/>
        <v>120960</v>
      </c>
      <c r="P50" s="5">
        <f t="shared" si="4"/>
        <v>192200</v>
      </c>
      <c r="Q50" s="5">
        <f t="shared" si="5"/>
        <v>136798</v>
      </c>
    </row>
    <row r="51" spans="1:17" ht="15.75">
      <c r="A51" s="130" t="s">
        <v>594</v>
      </c>
      <c r="B51" s="93">
        <v>2</v>
      </c>
      <c r="C51" s="5"/>
      <c r="D51" s="5"/>
      <c r="E51" s="5"/>
      <c r="F51" s="5"/>
      <c r="G51" s="5"/>
      <c r="H51" s="5"/>
      <c r="I51" s="5">
        <v>0</v>
      </c>
      <c r="J51" s="5">
        <v>160630</v>
      </c>
      <c r="K51" s="5">
        <v>0</v>
      </c>
      <c r="L51" s="5">
        <v>0</v>
      </c>
      <c r="M51" s="5">
        <v>43370</v>
      </c>
      <c r="N51" s="5">
        <v>0</v>
      </c>
      <c r="O51" s="5">
        <f t="shared" si="3"/>
        <v>0</v>
      </c>
      <c r="P51" s="5">
        <f t="shared" si="4"/>
        <v>204000</v>
      </c>
      <c r="Q51" s="5">
        <f t="shared" si="5"/>
        <v>0</v>
      </c>
    </row>
    <row r="52" spans="1:17" ht="15.75">
      <c r="A52" s="7" t="s">
        <v>252</v>
      </c>
      <c r="B52" s="93">
        <v>2</v>
      </c>
      <c r="C52" s="5"/>
      <c r="D52" s="5"/>
      <c r="E52" s="5"/>
      <c r="F52" s="5"/>
      <c r="G52" s="5"/>
      <c r="H52" s="5"/>
      <c r="I52" s="5">
        <v>875055</v>
      </c>
      <c r="J52" s="5">
        <v>757874</v>
      </c>
      <c r="K52" s="5">
        <v>587103</v>
      </c>
      <c r="L52" s="5">
        <v>236265</v>
      </c>
      <c r="M52" s="5">
        <v>212726</v>
      </c>
      <c r="N52" s="5">
        <v>158517</v>
      </c>
      <c r="O52" s="5">
        <f t="shared" si="3"/>
        <v>1111320</v>
      </c>
      <c r="P52" s="5">
        <f t="shared" si="4"/>
        <v>970600</v>
      </c>
      <c r="Q52" s="5">
        <f t="shared" si="5"/>
        <v>745620</v>
      </c>
    </row>
    <row r="53" spans="1:17" ht="15.75" hidden="1">
      <c r="A53" s="7" t="s">
        <v>493</v>
      </c>
      <c r="B53" s="93">
        <v>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3"/>
        <v>0</v>
      </c>
      <c r="P53" s="5">
        <f t="shared" si="4"/>
        <v>0</v>
      </c>
      <c r="Q53" s="5">
        <f t="shared" si="5"/>
        <v>0</v>
      </c>
    </row>
    <row r="54" spans="1:17" s="3" customFormat="1" ht="15.75">
      <c r="A54" s="7" t="s">
        <v>133</v>
      </c>
      <c r="B54" s="93"/>
      <c r="C54" s="5"/>
      <c r="D54" s="5"/>
      <c r="E54" s="5"/>
      <c r="F54" s="5"/>
      <c r="G54" s="5"/>
      <c r="H54" s="5"/>
      <c r="I54" s="5">
        <f>SUM(I55:I57)</f>
        <v>1337363</v>
      </c>
      <c r="J54" s="5">
        <f>SUM(J55:J57)</f>
        <v>1644015</v>
      </c>
      <c r="K54" s="5">
        <f>SUM(K55:K57)</f>
        <v>957940</v>
      </c>
      <c r="L54" s="5"/>
      <c r="M54" s="5"/>
      <c r="N54" s="5"/>
      <c r="O54" s="5">
        <f t="shared" si="3"/>
        <v>1337363</v>
      </c>
      <c r="P54" s="5">
        <f t="shared" si="4"/>
        <v>1644015</v>
      </c>
      <c r="Q54" s="5">
        <f t="shared" si="5"/>
        <v>957940</v>
      </c>
    </row>
    <row r="55" spans="1:17" s="3" customFormat="1" ht="15.75">
      <c r="A55" s="81" t="s">
        <v>375</v>
      </c>
      <c r="B55" s="93">
        <v>1</v>
      </c>
      <c r="C55" s="5"/>
      <c r="D55" s="5"/>
      <c r="E55" s="5"/>
      <c r="F55" s="5"/>
      <c r="G55" s="5"/>
      <c r="H55" s="5"/>
      <c r="I55" s="5">
        <f>SUMIF($B$6:$B$54,"1",L$6:L$54)</f>
        <v>0</v>
      </c>
      <c r="J55" s="5">
        <f>SUMIF($B$6:$B$54,"1",M$6:M$54)</f>
        <v>0</v>
      </c>
      <c r="K55" s="5">
        <f>SUMIF($B$6:$B$54,"1",N$6:N$54)</f>
        <v>0</v>
      </c>
      <c r="L55" s="5"/>
      <c r="M55" s="5"/>
      <c r="N55" s="5"/>
      <c r="O55" s="5">
        <f t="shared" si="3"/>
        <v>0</v>
      </c>
      <c r="P55" s="5">
        <f t="shared" si="4"/>
        <v>0</v>
      </c>
      <c r="Q55" s="5">
        <f t="shared" si="5"/>
        <v>0</v>
      </c>
    </row>
    <row r="56" spans="1:17" s="3" customFormat="1" ht="15.75">
      <c r="A56" s="81" t="s">
        <v>220</v>
      </c>
      <c r="B56" s="93">
        <v>2</v>
      </c>
      <c r="C56" s="126"/>
      <c r="D56" s="126"/>
      <c r="E56" s="126"/>
      <c r="F56" s="5"/>
      <c r="G56" s="5"/>
      <c r="H56" s="5"/>
      <c r="I56" s="5">
        <f>SUMIF($B$6:$B$54,"2",L$6:L$54)</f>
        <v>1337363</v>
      </c>
      <c r="J56" s="5">
        <f>SUMIF($B$6:$B$54,"2",M$6:M$54)</f>
        <v>1644015</v>
      </c>
      <c r="K56" s="5">
        <f>SUMIF($B$6:$B$54,"2",N$6:N$54)</f>
        <v>957940</v>
      </c>
      <c r="L56" s="5"/>
      <c r="M56" s="5"/>
      <c r="N56" s="5"/>
      <c r="O56" s="5">
        <f t="shared" si="3"/>
        <v>1337363</v>
      </c>
      <c r="P56" s="5">
        <f t="shared" si="4"/>
        <v>1644015</v>
      </c>
      <c r="Q56" s="5">
        <f t="shared" si="5"/>
        <v>957940</v>
      </c>
    </row>
    <row r="57" spans="1:17" s="3" customFormat="1" ht="15.75">
      <c r="A57" s="81" t="s">
        <v>112</v>
      </c>
      <c r="B57" s="93">
        <v>3</v>
      </c>
      <c r="C57" s="126"/>
      <c r="D57" s="126"/>
      <c r="E57" s="126"/>
      <c r="F57" s="5"/>
      <c r="G57" s="5"/>
      <c r="H57" s="5"/>
      <c r="I57" s="5">
        <f>SUMIF($B$6:$B$54,"3",L$6:L$54)</f>
        <v>0</v>
      </c>
      <c r="J57" s="5">
        <f>SUMIF($B$6:$B$54,"3",M$6:M$54)</f>
        <v>0</v>
      </c>
      <c r="K57" s="5">
        <f>SUMIF($B$6:$B$54,"3",N$6:N$54)</f>
        <v>0</v>
      </c>
      <c r="L57" s="5"/>
      <c r="M57" s="5"/>
      <c r="N57" s="5"/>
      <c r="O57" s="5">
        <f t="shared" si="3"/>
        <v>0</v>
      </c>
      <c r="P57" s="5">
        <f t="shared" si="4"/>
        <v>0</v>
      </c>
      <c r="Q57" s="5">
        <f t="shared" si="5"/>
        <v>0</v>
      </c>
    </row>
    <row r="58" spans="1:17" s="3" customFormat="1" ht="15.75">
      <c r="A58" s="8" t="s">
        <v>382</v>
      </c>
      <c r="B58" s="93"/>
      <c r="C58" s="14">
        <f aca="true" t="shared" si="6" ref="C58:K58">SUM(C59:C61)</f>
        <v>6714000</v>
      </c>
      <c r="D58" s="14">
        <f t="shared" si="6"/>
        <v>6844000</v>
      </c>
      <c r="E58" s="14">
        <f t="shared" si="6"/>
        <v>6800846</v>
      </c>
      <c r="F58" s="14">
        <f t="shared" si="6"/>
        <v>1243250</v>
      </c>
      <c r="G58" s="14">
        <f t="shared" si="6"/>
        <v>1243250</v>
      </c>
      <c r="H58" s="14">
        <f t="shared" si="6"/>
        <v>1206546</v>
      </c>
      <c r="I58" s="14">
        <f t="shared" si="6"/>
        <v>6487560</v>
      </c>
      <c r="J58" s="14">
        <f t="shared" si="6"/>
        <v>7828087</v>
      </c>
      <c r="K58" s="14">
        <f t="shared" si="6"/>
        <v>5516573</v>
      </c>
      <c r="L58" s="14"/>
      <c r="M58" s="14"/>
      <c r="N58" s="14"/>
      <c r="O58" s="14">
        <f t="shared" si="3"/>
        <v>14444810</v>
      </c>
      <c r="P58" s="14">
        <f t="shared" si="4"/>
        <v>15915337</v>
      </c>
      <c r="Q58" s="14">
        <f t="shared" si="5"/>
        <v>13523965</v>
      </c>
    </row>
    <row r="59" spans="1:17" s="3" customFormat="1" ht="15.75">
      <c r="A59" s="81" t="s">
        <v>375</v>
      </c>
      <c r="B59" s="93">
        <v>1</v>
      </c>
      <c r="C59" s="127">
        <f aca="true" t="shared" si="7" ref="C59:K59">SUMIF($B$6:$B$58,"1",C$6:C$58)</f>
        <v>0</v>
      </c>
      <c r="D59" s="127">
        <f t="shared" si="7"/>
        <v>0</v>
      </c>
      <c r="E59" s="127">
        <f t="shared" si="7"/>
        <v>0</v>
      </c>
      <c r="F59" s="77">
        <f t="shared" si="7"/>
        <v>0</v>
      </c>
      <c r="G59" s="77">
        <f t="shared" si="7"/>
        <v>0</v>
      </c>
      <c r="H59" s="77">
        <f t="shared" si="7"/>
        <v>0</v>
      </c>
      <c r="I59" s="77">
        <f t="shared" si="7"/>
        <v>0</v>
      </c>
      <c r="J59" s="77">
        <f t="shared" si="7"/>
        <v>0</v>
      </c>
      <c r="K59" s="77">
        <f t="shared" si="7"/>
        <v>0</v>
      </c>
      <c r="L59" s="5"/>
      <c r="M59" s="5"/>
      <c r="N59" s="5"/>
      <c r="O59" s="5">
        <f t="shared" si="3"/>
        <v>0</v>
      </c>
      <c r="P59" s="5">
        <f t="shared" si="4"/>
        <v>0</v>
      </c>
      <c r="Q59" s="5">
        <f t="shared" si="5"/>
        <v>0</v>
      </c>
    </row>
    <row r="60" spans="1:17" s="3" customFormat="1" ht="15.75">
      <c r="A60" s="81" t="s">
        <v>220</v>
      </c>
      <c r="B60" s="93">
        <v>2</v>
      </c>
      <c r="C60" s="127">
        <f aca="true" t="shared" si="8" ref="C60:K60">SUMIF($B$6:$B$58,"2",C$6:C$58)</f>
        <v>6064000</v>
      </c>
      <c r="D60" s="127">
        <f t="shared" si="8"/>
        <v>6244000</v>
      </c>
      <c r="E60" s="127">
        <f t="shared" si="8"/>
        <v>6200846</v>
      </c>
      <c r="F60" s="77">
        <f t="shared" si="8"/>
        <v>1100000</v>
      </c>
      <c r="G60" s="77">
        <f t="shared" si="8"/>
        <v>1101662</v>
      </c>
      <c r="H60" s="77">
        <f t="shared" si="8"/>
        <v>1100121</v>
      </c>
      <c r="I60" s="77">
        <f t="shared" si="8"/>
        <v>6487560</v>
      </c>
      <c r="J60" s="77">
        <f t="shared" si="8"/>
        <v>7828087</v>
      </c>
      <c r="K60" s="77">
        <f t="shared" si="8"/>
        <v>5516573</v>
      </c>
      <c r="L60" s="5"/>
      <c r="M60" s="5"/>
      <c r="N60" s="5"/>
      <c r="O60" s="5">
        <f t="shared" si="3"/>
        <v>13651560</v>
      </c>
      <c r="P60" s="5">
        <f t="shared" si="4"/>
        <v>15173749</v>
      </c>
      <c r="Q60" s="5">
        <f t="shared" si="5"/>
        <v>12817540</v>
      </c>
    </row>
    <row r="61" spans="1:17" s="3" customFormat="1" ht="15.75">
      <c r="A61" s="81" t="s">
        <v>112</v>
      </c>
      <c r="B61" s="93">
        <v>3</v>
      </c>
      <c r="C61" s="127">
        <f aca="true" t="shared" si="9" ref="C61:K61">SUMIF($B$6:$B$58,"3",C$6:C$58)</f>
        <v>650000</v>
      </c>
      <c r="D61" s="127">
        <f t="shared" si="9"/>
        <v>600000</v>
      </c>
      <c r="E61" s="127">
        <f t="shared" si="9"/>
        <v>600000</v>
      </c>
      <c r="F61" s="77">
        <f t="shared" si="9"/>
        <v>143250</v>
      </c>
      <c r="G61" s="77">
        <f t="shared" si="9"/>
        <v>141588</v>
      </c>
      <c r="H61" s="77">
        <f t="shared" si="9"/>
        <v>106425</v>
      </c>
      <c r="I61" s="77">
        <f t="shared" si="9"/>
        <v>0</v>
      </c>
      <c r="J61" s="77">
        <f t="shared" si="9"/>
        <v>0</v>
      </c>
      <c r="K61" s="77">
        <f t="shared" si="9"/>
        <v>0</v>
      </c>
      <c r="L61" s="5"/>
      <c r="M61" s="5"/>
      <c r="N61" s="5"/>
      <c r="O61" s="5">
        <f t="shared" si="3"/>
        <v>793250</v>
      </c>
      <c r="P61" s="5">
        <f t="shared" si="4"/>
        <v>741588</v>
      </c>
      <c r="Q61" s="5">
        <f t="shared" si="5"/>
        <v>706425</v>
      </c>
    </row>
  </sheetData>
  <sheetProtection/>
  <mergeCells count="9">
    <mergeCell ref="F4:H4"/>
    <mergeCell ref="I4:K4"/>
    <mergeCell ref="L4:N4"/>
    <mergeCell ref="O4:Q4"/>
    <mergeCell ref="A1:Q1"/>
    <mergeCell ref="A2:Q2"/>
    <mergeCell ref="A4:A5"/>
    <mergeCell ref="B4:B5"/>
    <mergeCell ref="C4:E4"/>
  </mergeCells>
  <printOptions horizontalCentered="1"/>
  <pageMargins left="0.31496062992125984" right="0.07874015748031496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6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9" sqref="A69"/>
    </sheetView>
  </sheetViews>
  <sheetFormatPr defaultColWidth="9.140625" defaultRowHeight="15"/>
  <cols>
    <col min="1" max="1" width="5.7109375" style="16" customWidth="1"/>
    <col min="2" max="2" width="35.421875" style="16" customWidth="1"/>
    <col min="3" max="3" width="5.7109375" style="16" customWidth="1"/>
    <col min="4" max="12" width="12.140625" style="16" customWidth="1"/>
    <col min="13" max="16384" width="9.140625" style="16" customWidth="1"/>
  </cols>
  <sheetData>
    <row r="1" spans="1:12" ht="15.75" customHeight="1">
      <c r="A1" s="255" t="s">
        <v>531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15.75">
      <c r="A2" s="256" t="s">
        <v>504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25" t="s">
        <v>47</v>
      </c>
      <c r="H4" s="1" t="s">
        <v>48</v>
      </c>
      <c r="I4" s="1" t="s">
        <v>49</v>
      </c>
      <c r="J4" s="1" t="s">
        <v>93</v>
      </c>
      <c r="K4" s="1" t="s">
        <v>94</v>
      </c>
      <c r="L4" s="1" t="s">
        <v>50</v>
      </c>
    </row>
    <row r="5" spans="1:12" s="3" customFormat="1" ht="15.75">
      <c r="A5" s="1">
        <v>1</v>
      </c>
      <c r="B5" s="243" t="s">
        <v>9</v>
      </c>
      <c r="C5" s="243" t="s">
        <v>128</v>
      </c>
      <c r="D5" s="258" t="s">
        <v>14</v>
      </c>
      <c r="E5" s="259"/>
      <c r="F5" s="260"/>
      <c r="G5" s="258" t="s">
        <v>15</v>
      </c>
      <c r="H5" s="259"/>
      <c r="I5" s="260"/>
      <c r="J5" s="257" t="s">
        <v>16</v>
      </c>
      <c r="K5" s="257"/>
      <c r="L5" s="257"/>
    </row>
    <row r="6" spans="1:12" s="3" customFormat="1" ht="31.5">
      <c r="A6" s="1">
        <v>2</v>
      </c>
      <c r="B6" s="243"/>
      <c r="C6" s="243"/>
      <c r="D6" s="38" t="s">
        <v>4</v>
      </c>
      <c r="E6" s="38" t="s">
        <v>587</v>
      </c>
      <c r="F6" s="38" t="s">
        <v>588</v>
      </c>
      <c r="G6" s="38" t="s">
        <v>4</v>
      </c>
      <c r="H6" s="38" t="s">
        <v>587</v>
      </c>
      <c r="I6" s="38" t="s">
        <v>588</v>
      </c>
      <c r="J6" s="38" t="s">
        <v>4</v>
      </c>
      <c r="K6" s="38" t="s">
        <v>587</v>
      </c>
      <c r="L6" s="38" t="s">
        <v>588</v>
      </c>
    </row>
    <row r="7" spans="1:12" s="3" customFormat="1" ht="15.75">
      <c r="A7" s="1">
        <v>3</v>
      </c>
      <c r="B7" s="98" t="s">
        <v>98</v>
      </c>
      <c r="C7" s="93"/>
      <c r="D7" s="14"/>
      <c r="E7" s="14"/>
      <c r="F7" s="14"/>
      <c r="G7" s="14"/>
      <c r="H7" s="14"/>
      <c r="I7" s="14"/>
      <c r="J7" s="14"/>
      <c r="K7" s="14"/>
      <c r="L7" s="131"/>
    </row>
    <row r="8" spans="1:11" s="3" customFormat="1" ht="15.75" hidden="1">
      <c r="A8" s="1"/>
      <c r="B8" s="7"/>
      <c r="C8" s="93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</row>
    <row r="9" spans="1:11" s="3" customFormat="1" ht="31.5" hidden="1">
      <c r="A9" s="1"/>
      <c r="B9" s="7" t="s">
        <v>187</v>
      </c>
      <c r="C9" s="93"/>
      <c r="D9" s="5">
        <f>SUM(D8)</f>
        <v>0</v>
      </c>
      <c r="E9" s="5">
        <f>SUM(E8)</f>
        <v>0</v>
      </c>
      <c r="F9" s="5">
        <f>SUM(F8)</f>
        <v>0</v>
      </c>
      <c r="G9" s="109"/>
      <c r="H9" s="109"/>
      <c r="I9" s="109"/>
      <c r="J9" s="109"/>
      <c r="K9" s="109"/>
    </row>
    <row r="10" spans="1:12" s="3" customFormat="1" ht="15.75">
      <c r="A10" s="1">
        <v>4</v>
      </c>
      <c r="B10" s="113" t="s">
        <v>573</v>
      </c>
      <c r="C10" s="93">
        <v>2</v>
      </c>
      <c r="D10" s="5">
        <v>0</v>
      </c>
      <c r="E10" s="5">
        <v>287725</v>
      </c>
      <c r="F10" s="5">
        <v>287725</v>
      </c>
      <c r="G10" s="5">
        <v>0</v>
      </c>
      <c r="H10" s="5">
        <v>77685</v>
      </c>
      <c r="I10" s="5">
        <v>77685</v>
      </c>
      <c r="J10" s="5">
        <f aca="true" t="shared" si="0" ref="J10:L13">D10+G10</f>
        <v>0</v>
      </c>
      <c r="K10" s="5">
        <f t="shared" si="0"/>
        <v>365410</v>
      </c>
      <c r="L10" s="5">
        <f t="shared" si="0"/>
        <v>365410</v>
      </c>
    </row>
    <row r="11" spans="1:12" s="3" customFormat="1" ht="15.75" hidden="1">
      <c r="A11" s="1"/>
      <c r="B11" s="7"/>
      <c r="C11" s="93">
        <v>2</v>
      </c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>
      <c r="A12" s="1">
        <v>5</v>
      </c>
      <c r="B12" s="113" t="s">
        <v>590</v>
      </c>
      <c r="C12" s="93">
        <v>2</v>
      </c>
      <c r="D12" s="5">
        <v>0</v>
      </c>
      <c r="E12" s="5">
        <v>41000</v>
      </c>
      <c r="F12" s="5">
        <v>41000</v>
      </c>
      <c r="G12" s="5">
        <v>0</v>
      </c>
      <c r="H12" s="5">
        <v>0</v>
      </c>
      <c r="I12" s="5">
        <v>0</v>
      </c>
      <c r="J12" s="5">
        <f t="shared" si="0"/>
        <v>0</v>
      </c>
      <c r="K12" s="5">
        <f t="shared" si="0"/>
        <v>41000</v>
      </c>
      <c r="L12" s="5">
        <f t="shared" si="0"/>
        <v>41000</v>
      </c>
    </row>
    <row r="13" spans="1:12" s="3" customFormat="1" ht="15.75" hidden="1">
      <c r="A13" s="1"/>
      <c r="B13" s="113"/>
      <c r="C13" s="93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>
      <c r="A14" s="1">
        <v>6</v>
      </c>
      <c r="B14" s="7" t="s">
        <v>186</v>
      </c>
      <c r="C14" s="93"/>
      <c r="D14" s="5">
        <f>SUM(D10:D13)</f>
        <v>0</v>
      </c>
      <c r="E14" s="5">
        <f>SUM(E10:E13)</f>
        <v>328725</v>
      </c>
      <c r="F14" s="5">
        <f>SUM(F10:F13)</f>
        <v>328725</v>
      </c>
      <c r="G14" s="109"/>
      <c r="H14" s="109"/>
      <c r="I14" s="109"/>
      <c r="J14" s="109"/>
      <c r="K14" s="109"/>
      <c r="L14" s="109"/>
    </row>
    <row r="15" spans="1:12" s="3" customFormat="1" ht="15.75" hidden="1">
      <c r="A15" s="1"/>
      <c r="B15" s="7"/>
      <c r="C15" s="93"/>
      <c r="D15" s="5"/>
      <c r="E15" s="5"/>
      <c r="F15" s="5"/>
      <c r="G15" s="5"/>
      <c r="H15" s="5"/>
      <c r="I15" s="5"/>
      <c r="J15" s="5">
        <f>D15+G15</f>
        <v>0</v>
      </c>
      <c r="K15" s="5">
        <f>E15+H15</f>
        <v>0</v>
      </c>
      <c r="L15" s="5">
        <f>F15+I15</f>
        <v>0</v>
      </c>
    </row>
    <row r="16" spans="1:12" s="3" customFormat="1" ht="31.5" hidden="1">
      <c r="A16" s="1"/>
      <c r="B16" s="7" t="s">
        <v>185</v>
      </c>
      <c r="C16" s="93"/>
      <c r="D16" s="5">
        <f>SUM(D15)</f>
        <v>0</v>
      </c>
      <c r="E16" s="5">
        <f>SUM(E15)</f>
        <v>0</v>
      </c>
      <c r="F16" s="5">
        <f>SUM(F15)</f>
        <v>0</v>
      </c>
      <c r="G16" s="109"/>
      <c r="H16" s="109"/>
      <c r="I16" s="109"/>
      <c r="J16" s="109"/>
      <c r="K16" s="109"/>
      <c r="L16" s="109"/>
    </row>
    <row r="17" spans="1:12" s="3" customFormat="1" ht="31.5">
      <c r="A17" s="1">
        <v>7</v>
      </c>
      <c r="B17" s="113" t="s">
        <v>515</v>
      </c>
      <c r="C17" s="93">
        <v>2</v>
      </c>
      <c r="D17" s="5">
        <v>3628400</v>
      </c>
      <c r="E17" s="5">
        <v>3628400</v>
      </c>
      <c r="F17" s="5">
        <v>0</v>
      </c>
      <c r="G17" s="5">
        <v>979668</v>
      </c>
      <c r="H17" s="5">
        <v>979668</v>
      </c>
      <c r="I17" s="5">
        <v>0</v>
      </c>
      <c r="J17" s="5">
        <f aca="true" t="shared" si="1" ref="J17:L22">D17+G17</f>
        <v>4608068</v>
      </c>
      <c r="K17" s="5">
        <f t="shared" si="1"/>
        <v>4608068</v>
      </c>
      <c r="L17" s="5">
        <f t="shared" si="1"/>
        <v>0</v>
      </c>
    </row>
    <row r="18" spans="1:12" s="3" customFormat="1" ht="15.75">
      <c r="A18" s="1">
        <v>8</v>
      </c>
      <c r="B18" s="113" t="s">
        <v>508</v>
      </c>
      <c r="C18" s="93">
        <v>2</v>
      </c>
      <c r="D18" s="5">
        <v>957000</v>
      </c>
      <c r="E18" s="5">
        <v>0</v>
      </c>
      <c r="F18" s="5">
        <v>0</v>
      </c>
      <c r="G18" s="5">
        <v>258390</v>
      </c>
      <c r="H18" s="5">
        <v>0</v>
      </c>
      <c r="I18" s="5">
        <v>0</v>
      </c>
      <c r="J18" s="5">
        <f t="shared" si="1"/>
        <v>1215390</v>
      </c>
      <c r="K18" s="5">
        <f t="shared" si="1"/>
        <v>0</v>
      </c>
      <c r="L18" s="5">
        <f t="shared" si="1"/>
        <v>0</v>
      </c>
    </row>
    <row r="19" spans="1:12" s="3" customFormat="1" ht="15.75">
      <c r="A19" s="1">
        <v>9</v>
      </c>
      <c r="B19" s="113" t="s">
        <v>514</v>
      </c>
      <c r="C19" s="93">
        <v>2</v>
      </c>
      <c r="D19" s="5">
        <v>3600000</v>
      </c>
      <c r="E19" s="5">
        <v>0</v>
      </c>
      <c r="F19" s="5">
        <v>0</v>
      </c>
      <c r="G19" s="5">
        <v>972000</v>
      </c>
      <c r="H19" s="5">
        <v>0</v>
      </c>
      <c r="I19" s="5">
        <v>0</v>
      </c>
      <c r="J19" s="5">
        <f t="shared" si="1"/>
        <v>4572000</v>
      </c>
      <c r="K19" s="5">
        <f t="shared" si="1"/>
        <v>0</v>
      </c>
      <c r="L19" s="5">
        <f t="shared" si="1"/>
        <v>0</v>
      </c>
    </row>
    <row r="20" spans="1:12" s="3" customFormat="1" ht="15.75">
      <c r="A20" s="1">
        <v>10</v>
      </c>
      <c r="B20" s="113" t="s">
        <v>513</v>
      </c>
      <c r="C20" s="93">
        <v>2</v>
      </c>
      <c r="D20" s="5">
        <v>1180000</v>
      </c>
      <c r="E20" s="5">
        <v>0</v>
      </c>
      <c r="F20" s="5">
        <v>0</v>
      </c>
      <c r="G20" s="5">
        <v>318600</v>
      </c>
      <c r="H20" s="5">
        <v>0</v>
      </c>
      <c r="I20" s="5">
        <v>0</v>
      </c>
      <c r="J20" s="5">
        <f t="shared" si="1"/>
        <v>1498600</v>
      </c>
      <c r="K20" s="5">
        <f t="shared" si="1"/>
        <v>0</v>
      </c>
      <c r="L20" s="5">
        <f t="shared" si="1"/>
        <v>0</v>
      </c>
    </row>
    <row r="21" spans="1:12" s="3" customFormat="1" ht="15.75">
      <c r="A21" s="1">
        <v>11</v>
      </c>
      <c r="B21" s="7" t="s">
        <v>546</v>
      </c>
      <c r="C21" s="93">
        <v>2</v>
      </c>
      <c r="D21" s="5">
        <v>120000</v>
      </c>
      <c r="E21" s="5">
        <v>200780</v>
      </c>
      <c r="F21" s="5">
        <v>200780</v>
      </c>
      <c r="G21" s="5">
        <v>32400</v>
      </c>
      <c r="H21" s="5">
        <v>54210</v>
      </c>
      <c r="I21" s="5">
        <v>54210</v>
      </c>
      <c r="J21" s="5">
        <f t="shared" si="1"/>
        <v>152400</v>
      </c>
      <c r="K21" s="5">
        <f t="shared" si="1"/>
        <v>254990</v>
      </c>
      <c r="L21" s="5">
        <f t="shared" si="1"/>
        <v>254990</v>
      </c>
    </row>
    <row r="22" spans="1:12" s="3" customFormat="1" ht="15.75" hidden="1">
      <c r="A22" s="1"/>
      <c r="B22" s="7" t="s">
        <v>527</v>
      </c>
      <c r="C22" s="93">
        <v>2</v>
      </c>
      <c r="D22" s="5"/>
      <c r="E22" s="5"/>
      <c r="F22" s="5"/>
      <c r="G22" s="5"/>
      <c r="H22" s="5"/>
      <c r="I22" s="5"/>
      <c r="J22" s="5">
        <f t="shared" si="1"/>
        <v>0</v>
      </c>
      <c r="K22" s="5">
        <f t="shared" si="1"/>
        <v>0</v>
      </c>
      <c r="L22" s="5">
        <f t="shared" si="1"/>
        <v>0</v>
      </c>
    </row>
    <row r="23" spans="1:12" s="3" customFormat="1" ht="47.25">
      <c r="A23" s="1">
        <v>12</v>
      </c>
      <c r="B23" s="7" t="s">
        <v>188</v>
      </c>
      <c r="C23" s="93"/>
      <c r="D23" s="5">
        <f>SUM(D17:D22)</f>
        <v>9485400</v>
      </c>
      <c r="E23" s="5">
        <f>SUM(E17:E22)</f>
        <v>3829180</v>
      </c>
      <c r="F23" s="5">
        <f>SUM(F17:F22)</f>
        <v>200780</v>
      </c>
      <c r="G23" s="109"/>
      <c r="H23" s="109"/>
      <c r="I23" s="109"/>
      <c r="J23" s="109"/>
      <c r="K23" s="109"/>
      <c r="L23" s="109"/>
    </row>
    <row r="24" spans="1:12" s="3" customFormat="1" ht="15.75" hidden="1">
      <c r="A24" s="1"/>
      <c r="B24" s="7" t="s">
        <v>189</v>
      </c>
      <c r="C24" s="93"/>
      <c r="D24" s="5"/>
      <c r="E24" s="5"/>
      <c r="F24" s="5"/>
      <c r="G24" s="109"/>
      <c r="H24" s="109"/>
      <c r="I24" s="109"/>
      <c r="J24" s="109"/>
      <c r="K24" s="109"/>
      <c r="L24" s="109"/>
    </row>
    <row r="25" spans="1:12" s="3" customFormat="1" ht="31.5" hidden="1">
      <c r="A25" s="1"/>
      <c r="B25" s="7" t="s">
        <v>190</v>
      </c>
      <c r="C25" s="93"/>
      <c r="D25" s="5"/>
      <c r="E25" s="5"/>
      <c r="F25" s="5"/>
      <c r="G25" s="109"/>
      <c r="H25" s="109"/>
      <c r="I25" s="109"/>
      <c r="J25" s="109"/>
      <c r="K25" s="109"/>
      <c r="L25" s="109"/>
    </row>
    <row r="26" spans="1:12" s="3" customFormat="1" ht="47.25">
      <c r="A26" s="1">
        <v>13</v>
      </c>
      <c r="B26" s="7" t="s">
        <v>209</v>
      </c>
      <c r="C26" s="93"/>
      <c r="D26" s="109"/>
      <c r="E26" s="109"/>
      <c r="F26" s="109"/>
      <c r="G26" s="5">
        <f>SUM(G7:G25)</f>
        <v>2561058</v>
      </c>
      <c r="H26" s="5">
        <f>SUM(H7:H25)</f>
        <v>1111563</v>
      </c>
      <c r="I26" s="5">
        <f>SUM(I7:I25)</f>
        <v>131895</v>
      </c>
      <c r="J26" s="109"/>
      <c r="K26" s="109"/>
      <c r="L26" s="109"/>
    </row>
    <row r="27" spans="1:12" s="3" customFormat="1" ht="15.75">
      <c r="A27" s="1">
        <v>14</v>
      </c>
      <c r="B27" s="9" t="s">
        <v>98</v>
      </c>
      <c r="C27" s="93"/>
      <c r="D27" s="14">
        <f aca="true" t="shared" si="2" ref="D27:I27">SUM(D28:D30)</f>
        <v>9485400</v>
      </c>
      <c r="E27" s="14">
        <f t="shared" si="2"/>
        <v>4157905</v>
      </c>
      <c r="F27" s="14">
        <f t="shared" si="2"/>
        <v>529505</v>
      </c>
      <c r="G27" s="14">
        <f t="shared" si="2"/>
        <v>2561058</v>
      </c>
      <c r="H27" s="14">
        <f t="shared" si="2"/>
        <v>1111563</v>
      </c>
      <c r="I27" s="14">
        <f t="shared" si="2"/>
        <v>131895</v>
      </c>
      <c r="J27" s="14">
        <f aca="true" t="shared" si="3" ref="J27:L30">D27+G27</f>
        <v>12046458</v>
      </c>
      <c r="K27" s="14">
        <f t="shared" si="3"/>
        <v>5269468</v>
      </c>
      <c r="L27" s="14">
        <f t="shared" si="3"/>
        <v>661400</v>
      </c>
    </row>
    <row r="28" spans="1:12" s="3" customFormat="1" ht="31.5">
      <c r="A28" s="1">
        <v>15</v>
      </c>
      <c r="B28" s="81" t="s">
        <v>375</v>
      </c>
      <c r="C28" s="93">
        <v>1</v>
      </c>
      <c r="D28" s="5">
        <f aca="true" t="shared" si="4" ref="D28:I28">SUMIF($C$7:$C$27,"1",D$7:D$27)</f>
        <v>0</v>
      </c>
      <c r="E28" s="5">
        <f t="shared" si="4"/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</row>
    <row r="29" spans="1:12" s="3" customFormat="1" ht="15.75">
      <c r="A29" s="1">
        <v>16</v>
      </c>
      <c r="B29" s="81" t="s">
        <v>220</v>
      </c>
      <c r="C29" s="93">
        <v>2</v>
      </c>
      <c r="D29" s="5">
        <f aca="true" t="shared" si="5" ref="D29:I29">SUMIF($C$7:$C$27,"2",D$7:D$27)</f>
        <v>9485400</v>
      </c>
      <c r="E29" s="5">
        <f t="shared" si="5"/>
        <v>4157905</v>
      </c>
      <c r="F29" s="5">
        <f t="shared" si="5"/>
        <v>529505</v>
      </c>
      <c r="G29" s="5">
        <f t="shared" si="5"/>
        <v>2561058</v>
      </c>
      <c r="H29" s="5">
        <f t="shared" si="5"/>
        <v>1111563</v>
      </c>
      <c r="I29" s="5">
        <f t="shared" si="5"/>
        <v>131895</v>
      </c>
      <c r="J29" s="5">
        <f t="shared" si="3"/>
        <v>12046458</v>
      </c>
      <c r="K29" s="5">
        <f t="shared" si="3"/>
        <v>5269468</v>
      </c>
      <c r="L29" s="5">
        <f t="shared" si="3"/>
        <v>661400</v>
      </c>
    </row>
    <row r="30" spans="1:12" s="3" customFormat="1" ht="15.75">
      <c r="A30" s="1">
        <v>17</v>
      </c>
      <c r="B30" s="81" t="s">
        <v>112</v>
      </c>
      <c r="C30" s="93">
        <v>3</v>
      </c>
      <c r="D30" s="5">
        <f aca="true" t="shared" si="6" ref="D30:I30">SUMIF($C$7:$C$27,"3",D$7:D$27)</f>
        <v>0</v>
      </c>
      <c r="E30" s="5">
        <f t="shared" si="6"/>
        <v>0</v>
      </c>
      <c r="F30" s="5">
        <f t="shared" si="6"/>
        <v>0</v>
      </c>
      <c r="G30" s="5">
        <f t="shared" si="6"/>
        <v>0</v>
      </c>
      <c r="H30" s="5">
        <f t="shared" si="6"/>
        <v>0</v>
      </c>
      <c r="I30" s="5">
        <f t="shared" si="6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</row>
    <row r="31" spans="1:12" s="3" customFormat="1" ht="15.75">
      <c r="A31" s="1">
        <v>18</v>
      </c>
      <c r="B31" s="98" t="s">
        <v>45</v>
      </c>
      <c r="C31" s="93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3" customFormat="1" ht="15.75">
      <c r="A32" s="1">
        <v>19</v>
      </c>
      <c r="B32" s="113" t="s">
        <v>463</v>
      </c>
      <c r="C32" s="93">
        <v>2</v>
      </c>
      <c r="D32" s="5">
        <v>2190790</v>
      </c>
      <c r="E32" s="5">
        <v>2593688</v>
      </c>
      <c r="F32" s="5">
        <v>18212</v>
      </c>
      <c r="G32" s="5">
        <v>591513</v>
      </c>
      <c r="H32" s="5">
        <v>700295</v>
      </c>
      <c r="I32" s="5">
        <v>4917</v>
      </c>
      <c r="J32" s="5">
        <f aca="true" t="shared" si="7" ref="J32:L36">D32+G32</f>
        <v>2782303</v>
      </c>
      <c r="K32" s="5">
        <f t="shared" si="7"/>
        <v>3293983</v>
      </c>
      <c r="L32" s="5">
        <f t="shared" si="7"/>
        <v>23129</v>
      </c>
    </row>
    <row r="33" spans="1:12" s="3" customFormat="1" ht="15.75" hidden="1">
      <c r="A33" s="1">
        <v>19</v>
      </c>
      <c r="B33" s="113" t="s">
        <v>486</v>
      </c>
      <c r="C33" s="93">
        <v>2</v>
      </c>
      <c r="D33" s="5"/>
      <c r="E33" s="5"/>
      <c r="F33" s="5"/>
      <c r="G33" s="5"/>
      <c r="H33" s="5"/>
      <c r="I33" s="5"/>
      <c r="J33" s="5">
        <f t="shared" si="7"/>
        <v>0</v>
      </c>
      <c r="K33" s="5">
        <f t="shared" si="7"/>
        <v>0</v>
      </c>
      <c r="L33" s="5">
        <f t="shared" si="7"/>
        <v>0</v>
      </c>
    </row>
    <row r="34" spans="1:12" s="3" customFormat="1" ht="31.5">
      <c r="A34" s="1">
        <v>20</v>
      </c>
      <c r="B34" s="7" t="s">
        <v>543</v>
      </c>
      <c r="C34" s="93">
        <v>2</v>
      </c>
      <c r="D34" s="5">
        <v>743700</v>
      </c>
      <c r="E34" s="5">
        <v>743700</v>
      </c>
      <c r="F34" s="5">
        <v>743700</v>
      </c>
      <c r="G34" s="5">
        <v>106300</v>
      </c>
      <c r="H34" s="5">
        <v>106300</v>
      </c>
      <c r="I34" s="5">
        <v>106300</v>
      </c>
      <c r="J34" s="5">
        <f t="shared" si="7"/>
        <v>850000</v>
      </c>
      <c r="K34" s="5">
        <f t="shared" si="7"/>
        <v>850000</v>
      </c>
      <c r="L34" s="5">
        <f t="shared" si="7"/>
        <v>850000</v>
      </c>
    </row>
    <row r="35" spans="1:12" s="3" customFormat="1" ht="15.75">
      <c r="A35" s="1">
        <v>21</v>
      </c>
      <c r="B35" s="7" t="s">
        <v>555</v>
      </c>
      <c r="C35" s="93">
        <v>2</v>
      </c>
      <c r="D35" s="5">
        <v>694766</v>
      </c>
      <c r="E35" s="5">
        <v>979633</v>
      </c>
      <c r="F35" s="5">
        <v>0</v>
      </c>
      <c r="G35" s="5">
        <v>187587</v>
      </c>
      <c r="H35" s="5">
        <v>275570</v>
      </c>
      <c r="I35" s="5">
        <v>0</v>
      </c>
      <c r="J35" s="5">
        <f t="shared" si="7"/>
        <v>882353</v>
      </c>
      <c r="K35" s="5">
        <f t="shared" si="7"/>
        <v>1255203</v>
      </c>
      <c r="L35" s="5">
        <f t="shared" si="7"/>
        <v>0</v>
      </c>
    </row>
    <row r="36" spans="1:12" s="3" customFormat="1" ht="15.75">
      <c r="A36" s="1">
        <v>22</v>
      </c>
      <c r="B36" s="7" t="s">
        <v>547</v>
      </c>
      <c r="C36" s="93">
        <v>2</v>
      </c>
      <c r="D36" s="5">
        <v>874267</v>
      </c>
      <c r="E36" s="5">
        <v>618483</v>
      </c>
      <c r="F36" s="5">
        <v>0</v>
      </c>
      <c r="G36" s="5">
        <v>236052</v>
      </c>
      <c r="H36" s="5">
        <v>166990</v>
      </c>
      <c r="I36" s="5">
        <v>0</v>
      </c>
      <c r="J36" s="5">
        <f t="shared" si="7"/>
        <v>1110319</v>
      </c>
      <c r="K36" s="5">
        <f t="shared" si="7"/>
        <v>785473</v>
      </c>
      <c r="L36" s="5">
        <f t="shared" si="7"/>
        <v>0</v>
      </c>
    </row>
    <row r="37" spans="1:12" s="3" customFormat="1" ht="15.75">
      <c r="A37" s="1">
        <v>23</v>
      </c>
      <c r="B37" s="7" t="s">
        <v>191</v>
      </c>
      <c r="C37" s="93"/>
      <c r="D37" s="5">
        <f>SUM(D32:D36)</f>
        <v>4503523</v>
      </c>
      <c r="E37" s="5">
        <f>SUM(E32:E36)</f>
        <v>4935504</v>
      </c>
      <c r="F37" s="5">
        <f>SUM(F32:F36)</f>
        <v>761912</v>
      </c>
      <c r="G37" s="109"/>
      <c r="H37" s="109"/>
      <c r="I37" s="109"/>
      <c r="J37" s="109"/>
      <c r="K37" s="109"/>
      <c r="L37" s="109"/>
    </row>
    <row r="38" spans="1:12" s="3" customFormat="1" ht="31.5" hidden="1">
      <c r="A38" s="1"/>
      <c r="B38" s="7" t="s">
        <v>192</v>
      </c>
      <c r="C38" s="93"/>
      <c r="D38" s="5"/>
      <c r="E38" s="5"/>
      <c r="F38" s="5"/>
      <c r="G38" s="109"/>
      <c r="H38" s="109"/>
      <c r="I38" s="109"/>
      <c r="J38" s="109"/>
      <c r="K38" s="109"/>
      <c r="L38" s="109"/>
    </row>
    <row r="39" spans="1:12" s="3" customFormat="1" ht="15.75" hidden="1">
      <c r="A39" s="1"/>
      <c r="B39" s="7"/>
      <c r="C39" s="93"/>
      <c r="D39" s="5"/>
      <c r="E39" s="5"/>
      <c r="F39" s="5"/>
      <c r="G39" s="5"/>
      <c r="H39" s="5"/>
      <c r="I39" s="5"/>
      <c r="J39" s="5">
        <f aca="true" t="shared" si="8" ref="J39:L40">D39+G39</f>
        <v>0</v>
      </c>
      <c r="K39" s="5">
        <f t="shared" si="8"/>
        <v>0</v>
      </c>
      <c r="L39" s="5">
        <f t="shared" si="8"/>
        <v>0</v>
      </c>
    </row>
    <row r="40" spans="1:12" s="3" customFormat="1" ht="15.75" hidden="1">
      <c r="A40" s="1"/>
      <c r="B40" s="7"/>
      <c r="C40" s="93"/>
      <c r="D40" s="5"/>
      <c r="E40" s="5"/>
      <c r="F40" s="5"/>
      <c r="G40" s="5"/>
      <c r="H40" s="5"/>
      <c r="I40" s="5"/>
      <c r="J40" s="5">
        <f t="shared" si="8"/>
        <v>0</v>
      </c>
      <c r="K40" s="5">
        <f t="shared" si="8"/>
        <v>0</v>
      </c>
      <c r="L40" s="5">
        <f t="shared" si="8"/>
        <v>0</v>
      </c>
    </row>
    <row r="41" spans="1:12" s="3" customFormat="1" ht="31.5" hidden="1">
      <c r="A41" s="1"/>
      <c r="B41" s="7" t="s">
        <v>193</v>
      </c>
      <c r="C41" s="93"/>
      <c r="D41" s="5">
        <f>SUM(D39:D40)</f>
        <v>0</v>
      </c>
      <c r="E41" s="5">
        <f>SUM(E39:E40)</f>
        <v>0</v>
      </c>
      <c r="F41" s="5">
        <f>SUM(F39:F40)</f>
        <v>0</v>
      </c>
      <c r="G41" s="109"/>
      <c r="H41" s="109"/>
      <c r="I41" s="109"/>
      <c r="J41" s="109"/>
      <c r="K41" s="109"/>
      <c r="L41" s="109"/>
    </row>
    <row r="42" spans="1:12" s="3" customFormat="1" ht="47.25">
      <c r="A42" s="1">
        <v>24</v>
      </c>
      <c r="B42" s="7" t="s">
        <v>194</v>
      </c>
      <c r="C42" s="93"/>
      <c r="D42" s="109"/>
      <c r="E42" s="109"/>
      <c r="F42" s="109"/>
      <c r="G42" s="5">
        <f>SUM(G31:G41)</f>
        <v>1121452</v>
      </c>
      <c r="H42" s="5">
        <f>SUM(H31:H41)</f>
        <v>1249155</v>
      </c>
      <c r="I42" s="5">
        <f>SUM(I31:I41)</f>
        <v>111217</v>
      </c>
      <c r="J42" s="109"/>
      <c r="K42" s="109"/>
      <c r="L42" s="109"/>
    </row>
    <row r="43" spans="1:12" s="3" customFormat="1" ht="15.75">
      <c r="A43" s="1">
        <v>25</v>
      </c>
      <c r="B43" s="9" t="s">
        <v>45</v>
      </c>
      <c r="C43" s="93"/>
      <c r="D43" s="14">
        <f aca="true" t="shared" si="9" ref="D43:I43">SUM(D44:D46)</f>
        <v>4503523</v>
      </c>
      <c r="E43" s="14">
        <f t="shared" si="9"/>
        <v>4935504</v>
      </c>
      <c r="F43" s="14">
        <f t="shared" si="9"/>
        <v>761912</v>
      </c>
      <c r="G43" s="14">
        <f t="shared" si="9"/>
        <v>1121452</v>
      </c>
      <c r="H43" s="14">
        <f t="shared" si="9"/>
        <v>1249155</v>
      </c>
      <c r="I43" s="14">
        <f t="shared" si="9"/>
        <v>111217</v>
      </c>
      <c r="J43" s="14">
        <f aca="true" t="shared" si="10" ref="J43:L46">D43+G43</f>
        <v>5624975</v>
      </c>
      <c r="K43" s="14">
        <f t="shared" si="10"/>
        <v>6184659</v>
      </c>
      <c r="L43" s="14">
        <f t="shared" si="10"/>
        <v>873129</v>
      </c>
    </row>
    <row r="44" spans="1:12" s="3" customFormat="1" ht="31.5">
      <c r="A44" s="1">
        <v>26</v>
      </c>
      <c r="B44" s="81" t="s">
        <v>375</v>
      </c>
      <c r="C44" s="93">
        <v>1</v>
      </c>
      <c r="D44" s="5">
        <f aca="true" t="shared" si="11" ref="D44:I44">SUMIF($C$31:$C$43,"1",D$31:D$43)</f>
        <v>0</v>
      </c>
      <c r="E44" s="5">
        <f t="shared" si="11"/>
        <v>0</v>
      </c>
      <c r="F44" s="5">
        <f t="shared" si="11"/>
        <v>0</v>
      </c>
      <c r="G44" s="5">
        <f t="shared" si="11"/>
        <v>0</v>
      </c>
      <c r="H44" s="5">
        <f t="shared" si="11"/>
        <v>0</v>
      </c>
      <c r="I44" s="5">
        <f t="shared" si="11"/>
        <v>0</v>
      </c>
      <c r="J44" s="5">
        <f t="shared" si="10"/>
        <v>0</v>
      </c>
      <c r="K44" s="5">
        <f t="shared" si="10"/>
        <v>0</v>
      </c>
      <c r="L44" s="5">
        <f t="shared" si="10"/>
        <v>0</v>
      </c>
    </row>
    <row r="45" spans="1:12" s="3" customFormat="1" ht="15.75">
      <c r="A45" s="1">
        <v>27</v>
      </c>
      <c r="B45" s="81" t="s">
        <v>220</v>
      </c>
      <c r="C45" s="93">
        <v>2</v>
      </c>
      <c r="D45" s="5">
        <f aca="true" t="shared" si="12" ref="D45:I45">SUMIF($C$31:$C$43,"2",D$31:D$43)</f>
        <v>4503523</v>
      </c>
      <c r="E45" s="5">
        <f t="shared" si="12"/>
        <v>4935504</v>
      </c>
      <c r="F45" s="5">
        <f t="shared" si="12"/>
        <v>761912</v>
      </c>
      <c r="G45" s="5">
        <f t="shared" si="12"/>
        <v>1121452</v>
      </c>
      <c r="H45" s="5">
        <f t="shared" si="12"/>
        <v>1249155</v>
      </c>
      <c r="I45" s="5">
        <f t="shared" si="12"/>
        <v>111217</v>
      </c>
      <c r="J45" s="5">
        <f t="shared" si="10"/>
        <v>5624975</v>
      </c>
      <c r="K45" s="5">
        <f t="shared" si="10"/>
        <v>6184659</v>
      </c>
      <c r="L45" s="5">
        <f t="shared" si="10"/>
        <v>873129</v>
      </c>
    </row>
    <row r="46" spans="1:12" s="3" customFormat="1" ht="15.75">
      <c r="A46" s="1">
        <v>28</v>
      </c>
      <c r="B46" s="81" t="s">
        <v>112</v>
      </c>
      <c r="C46" s="93">
        <v>3</v>
      </c>
      <c r="D46" s="5">
        <f aca="true" t="shared" si="13" ref="D46:I46">SUMIF($C$31:$C$43,"3",D$31:D$43)</f>
        <v>0</v>
      </c>
      <c r="E46" s="5">
        <f t="shared" si="13"/>
        <v>0</v>
      </c>
      <c r="F46" s="5">
        <f t="shared" si="13"/>
        <v>0</v>
      </c>
      <c r="G46" s="5">
        <f t="shared" si="13"/>
        <v>0</v>
      </c>
      <c r="H46" s="5">
        <f t="shared" si="13"/>
        <v>0</v>
      </c>
      <c r="I46" s="5">
        <f t="shared" si="13"/>
        <v>0</v>
      </c>
      <c r="J46" s="5">
        <f t="shared" si="10"/>
        <v>0</v>
      </c>
      <c r="K46" s="5">
        <f t="shared" si="10"/>
        <v>0</v>
      </c>
      <c r="L46" s="5">
        <f t="shared" si="10"/>
        <v>0</v>
      </c>
    </row>
    <row r="47" spans="1:12" s="3" customFormat="1" ht="31.5">
      <c r="A47" s="1">
        <v>29</v>
      </c>
      <c r="B47" s="98" t="s">
        <v>195</v>
      </c>
      <c r="C47" s="93"/>
      <c r="D47" s="14"/>
      <c r="E47" s="14"/>
      <c r="F47" s="14"/>
      <c r="G47" s="14"/>
      <c r="H47" s="14"/>
      <c r="I47" s="14"/>
      <c r="J47" s="14"/>
      <c r="K47" s="14"/>
      <c r="L47" s="14"/>
    </row>
    <row r="48" spans="1:12" s="3" customFormat="1" ht="47.25" hidden="1">
      <c r="A48" s="1"/>
      <c r="B48" s="61" t="s">
        <v>198</v>
      </c>
      <c r="C48" s="93"/>
      <c r="D48" s="5"/>
      <c r="E48" s="5"/>
      <c r="F48" s="5"/>
      <c r="G48" s="109"/>
      <c r="H48" s="109"/>
      <c r="I48" s="109"/>
      <c r="J48" s="5">
        <f aca="true" t="shared" si="14" ref="J48:J68">D48+G48</f>
        <v>0</v>
      </c>
      <c r="K48" s="5">
        <f aca="true" t="shared" si="15" ref="K48:K68">E48+H48</f>
        <v>0</v>
      </c>
      <c r="L48" s="5">
        <f aca="true" t="shared" si="16" ref="L48:L68">F48+I48</f>
        <v>0</v>
      </c>
    </row>
    <row r="49" spans="1:12" s="3" customFormat="1" ht="15.75" hidden="1">
      <c r="A49" s="1"/>
      <c r="B49" s="61"/>
      <c r="C49" s="93"/>
      <c r="D49" s="5"/>
      <c r="E49" s="5"/>
      <c r="F49" s="5"/>
      <c r="G49" s="109"/>
      <c r="H49" s="109"/>
      <c r="I49" s="109"/>
      <c r="J49" s="5">
        <f t="shared" si="14"/>
        <v>0</v>
      </c>
      <c r="K49" s="5">
        <f t="shared" si="15"/>
        <v>0</v>
      </c>
      <c r="L49" s="5">
        <f t="shared" si="16"/>
        <v>0</v>
      </c>
    </row>
    <row r="50" spans="1:12" s="3" customFormat="1" ht="47.25" hidden="1">
      <c r="A50" s="1"/>
      <c r="B50" s="61" t="s">
        <v>197</v>
      </c>
      <c r="C50" s="93"/>
      <c r="D50" s="5"/>
      <c r="E50" s="5"/>
      <c r="F50" s="5"/>
      <c r="G50" s="109"/>
      <c r="H50" s="109"/>
      <c r="I50" s="109"/>
      <c r="J50" s="5">
        <f t="shared" si="14"/>
        <v>0</v>
      </c>
      <c r="K50" s="5">
        <f t="shared" si="15"/>
        <v>0</v>
      </c>
      <c r="L50" s="5">
        <f t="shared" si="16"/>
        <v>0</v>
      </c>
    </row>
    <row r="51" spans="1:12" s="3" customFormat="1" ht="15.75" hidden="1">
      <c r="A51" s="1"/>
      <c r="B51" s="61"/>
      <c r="C51" s="93"/>
      <c r="D51" s="5"/>
      <c r="E51" s="5"/>
      <c r="F51" s="5"/>
      <c r="G51" s="109"/>
      <c r="H51" s="109"/>
      <c r="I51" s="109"/>
      <c r="J51" s="5">
        <f t="shared" si="14"/>
        <v>0</v>
      </c>
      <c r="K51" s="5">
        <f t="shared" si="15"/>
        <v>0</v>
      </c>
      <c r="L51" s="5">
        <f t="shared" si="16"/>
        <v>0</v>
      </c>
    </row>
    <row r="52" spans="1:12" s="3" customFormat="1" ht="47.25" hidden="1">
      <c r="A52" s="1"/>
      <c r="B52" s="61" t="s">
        <v>196</v>
      </c>
      <c r="C52" s="93"/>
      <c r="D52" s="5"/>
      <c r="E52" s="5"/>
      <c r="F52" s="5"/>
      <c r="G52" s="109"/>
      <c r="H52" s="109"/>
      <c r="I52" s="109"/>
      <c r="J52" s="5">
        <f t="shared" si="14"/>
        <v>0</v>
      </c>
      <c r="K52" s="5">
        <f t="shared" si="15"/>
        <v>0</v>
      </c>
      <c r="L52" s="5">
        <f t="shared" si="16"/>
        <v>0</v>
      </c>
    </row>
    <row r="53" spans="1:12" s="3" customFormat="1" ht="47.25" hidden="1">
      <c r="A53" s="1">
        <v>27</v>
      </c>
      <c r="B53" s="81" t="s">
        <v>516</v>
      </c>
      <c r="C53" s="93">
        <v>2</v>
      </c>
      <c r="D53" s="5"/>
      <c r="E53" s="5"/>
      <c r="F53" s="5"/>
      <c r="G53" s="109"/>
      <c r="H53" s="109"/>
      <c r="I53" s="109"/>
      <c r="J53" s="5">
        <f t="shared" si="14"/>
        <v>0</v>
      </c>
      <c r="K53" s="5">
        <f t="shared" si="15"/>
        <v>0</v>
      </c>
      <c r="L53" s="5">
        <f t="shared" si="16"/>
        <v>0</v>
      </c>
    </row>
    <row r="54" spans="1:12" s="3" customFormat="1" ht="31.5">
      <c r="A54" s="1">
        <v>30</v>
      </c>
      <c r="B54" s="81" t="s">
        <v>556</v>
      </c>
      <c r="C54" s="93">
        <v>2</v>
      </c>
      <c r="D54" s="5">
        <v>15639</v>
      </c>
      <c r="E54" s="5">
        <v>15639</v>
      </c>
      <c r="F54" s="5">
        <v>15064</v>
      </c>
      <c r="G54" s="109"/>
      <c r="H54" s="109"/>
      <c r="I54" s="109"/>
      <c r="J54" s="5">
        <f t="shared" si="14"/>
        <v>15639</v>
      </c>
      <c r="K54" s="5">
        <f t="shared" si="15"/>
        <v>15639</v>
      </c>
      <c r="L54" s="5">
        <f t="shared" si="16"/>
        <v>15064</v>
      </c>
    </row>
    <row r="55" spans="1:12" s="3" customFormat="1" ht="63">
      <c r="A55" s="1">
        <v>31</v>
      </c>
      <c r="B55" s="61" t="s">
        <v>363</v>
      </c>
      <c r="C55" s="93"/>
      <c r="D55" s="5">
        <f>SUM(D53:D54)</f>
        <v>15639</v>
      </c>
      <c r="E55" s="5">
        <f>SUM(E53:E54)</f>
        <v>15639</v>
      </c>
      <c r="F55" s="5">
        <f>SUM(F53:F54)</f>
        <v>15064</v>
      </c>
      <c r="G55" s="109"/>
      <c r="H55" s="109"/>
      <c r="I55" s="109"/>
      <c r="J55" s="5">
        <f t="shared" si="14"/>
        <v>15639</v>
      </c>
      <c r="K55" s="5">
        <f t="shared" si="15"/>
        <v>15639</v>
      </c>
      <c r="L55" s="5">
        <f t="shared" si="16"/>
        <v>15064</v>
      </c>
    </row>
    <row r="56" spans="1:12" s="3" customFormat="1" ht="47.25" hidden="1">
      <c r="A56" s="1"/>
      <c r="B56" s="61" t="s">
        <v>199</v>
      </c>
      <c r="C56" s="93"/>
      <c r="D56" s="5"/>
      <c r="E56" s="5"/>
      <c r="F56" s="5"/>
      <c r="G56" s="109"/>
      <c r="H56" s="109"/>
      <c r="I56" s="109"/>
      <c r="J56" s="5">
        <f t="shared" si="14"/>
        <v>0</v>
      </c>
      <c r="K56" s="5">
        <f t="shared" si="15"/>
        <v>0</v>
      </c>
      <c r="L56" s="5">
        <f t="shared" si="16"/>
        <v>0</v>
      </c>
    </row>
    <row r="57" spans="1:12" s="3" customFormat="1" ht="15.75" hidden="1">
      <c r="A57" s="1"/>
      <c r="B57" s="61"/>
      <c r="C57" s="93"/>
      <c r="D57" s="5"/>
      <c r="E57" s="5"/>
      <c r="F57" s="5"/>
      <c r="G57" s="109"/>
      <c r="H57" s="109"/>
      <c r="I57" s="109"/>
      <c r="J57" s="5">
        <f t="shared" si="14"/>
        <v>0</v>
      </c>
      <c r="K57" s="5">
        <f t="shared" si="15"/>
        <v>0</v>
      </c>
      <c r="L57" s="5">
        <f t="shared" si="16"/>
        <v>0</v>
      </c>
    </row>
    <row r="58" spans="1:12" s="3" customFormat="1" ht="47.25" hidden="1">
      <c r="A58" s="1"/>
      <c r="B58" s="61" t="s">
        <v>200</v>
      </c>
      <c r="C58" s="93"/>
      <c r="D58" s="5"/>
      <c r="E58" s="5"/>
      <c r="F58" s="5"/>
      <c r="G58" s="109"/>
      <c r="H58" s="109"/>
      <c r="I58" s="109"/>
      <c r="J58" s="5">
        <f t="shared" si="14"/>
        <v>0</v>
      </c>
      <c r="K58" s="5">
        <f t="shared" si="15"/>
        <v>0</v>
      </c>
      <c r="L58" s="5">
        <f t="shared" si="16"/>
        <v>0</v>
      </c>
    </row>
    <row r="59" spans="1:12" s="3" customFormat="1" ht="15.75" hidden="1">
      <c r="A59" s="1"/>
      <c r="B59" s="61"/>
      <c r="C59" s="93"/>
      <c r="D59" s="5"/>
      <c r="E59" s="5"/>
      <c r="F59" s="5"/>
      <c r="G59" s="109"/>
      <c r="H59" s="109"/>
      <c r="I59" s="109"/>
      <c r="J59" s="5">
        <f t="shared" si="14"/>
        <v>0</v>
      </c>
      <c r="K59" s="5">
        <f t="shared" si="15"/>
        <v>0</v>
      </c>
      <c r="L59" s="5">
        <f t="shared" si="16"/>
        <v>0</v>
      </c>
    </row>
    <row r="60" spans="1:12" s="3" customFormat="1" ht="15.75" hidden="1">
      <c r="A60" s="1"/>
      <c r="B60" s="61" t="s">
        <v>201</v>
      </c>
      <c r="C60" s="93"/>
      <c r="D60" s="5"/>
      <c r="E60" s="5"/>
      <c r="F60" s="5"/>
      <c r="G60" s="109"/>
      <c r="H60" s="109"/>
      <c r="I60" s="109"/>
      <c r="J60" s="5">
        <f t="shared" si="14"/>
        <v>0</v>
      </c>
      <c r="K60" s="5">
        <f t="shared" si="15"/>
        <v>0</v>
      </c>
      <c r="L60" s="5">
        <f t="shared" si="16"/>
        <v>0</v>
      </c>
    </row>
    <row r="61" spans="1:12" s="3" customFormat="1" ht="15.75" hidden="1">
      <c r="A61" s="1"/>
      <c r="B61" s="120"/>
      <c r="C61" s="93"/>
      <c r="D61" s="5"/>
      <c r="E61" s="5"/>
      <c r="F61" s="5"/>
      <c r="G61" s="109"/>
      <c r="H61" s="109"/>
      <c r="I61" s="109"/>
      <c r="J61" s="5">
        <f t="shared" si="14"/>
        <v>0</v>
      </c>
      <c r="K61" s="5">
        <f t="shared" si="15"/>
        <v>0</v>
      </c>
      <c r="L61" s="5">
        <f t="shared" si="16"/>
        <v>0</v>
      </c>
    </row>
    <row r="62" spans="1:12" s="3" customFormat="1" ht="15.75">
      <c r="A62" s="1">
        <v>32</v>
      </c>
      <c r="B62" s="124" t="s">
        <v>524</v>
      </c>
      <c r="C62" s="93">
        <v>2</v>
      </c>
      <c r="D62" s="5">
        <v>0</v>
      </c>
      <c r="E62" s="5">
        <v>10000</v>
      </c>
      <c r="F62" s="5">
        <v>10000</v>
      </c>
      <c r="G62" s="109"/>
      <c r="H62" s="109"/>
      <c r="I62" s="109"/>
      <c r="J62" s="5">
        <f t="shared" si="14"/>
        <v>0</v>
      </c>
      <c r="K62" s="5">
        <f t="shared" si="15"/>
        <v>10000</v>
      </c>
      <c r="L62" s="5">
        <f t="shared" si="16"/>
        <v>10000</v>
      </c>
    </row>
    <row r="63" spans="1:12" s="3" customFormat="1" ht="63">
      <c r="A63" s="1">
        <v>33</v>
      </c>
      <c r="B63" s="61" t="s">
        <v>202</v>
      </c>
      <c r="C63" s="93"/>
      <c r="D63" s="5">
        <f>SUM(D61:D62)</f>
        <v>0</v>
      </c>
      <c r="E63" s="5">
        <f>SUM(E61:E62)</f>
        <v>10000</v>
      </c>
      <c r="F63" s="5">
        <f>SUM(F61:F62)</f>
        <v>10000</v>
      </c>
      <c r="G63" s="109"/>
      <c r="H63" s="109"/>
      <c r="I63" s="109"/>
      <c r="J63" s="5">
        <f t="shared" si="14"/>
        <v>0</v>
      </c>
      <c r="K63" s="5">
        <f t="shared" si="15"/>
        <v>10000</v>
      </c>
      <c r="L63" s="5">
        <f t="shared" si="16"/>
        <v>10000</v>
      </c>
    </row>
    <row r="64" spans="1:12" s="3" customFormat="1" ht="31.5">
      <c r="A64" s="1">
        <v>34</v>
      </c>
      <c r="B64" s="9" t="s">
        <v>46</v>
      </c>
      <c r="C64" s="93"/>
      <c r="D64" s="14">
        <f aca="true" t="shared" si="17" ref="D64:I64">SUM(D65:D67)</f>
        <v>15639</v>
      </c>
      <c r="E64" s="14">
        <f t="shared" si="17"/>
        <v>25639</v>
      </c>
      <c r="F64" s="14">
        <f t="shared" si="17"/>
        <v>25064</v>
      </c>
      <c r="G64" s="14">
        <f t="shared" si="17"/>
        <v>0</v>
      </c>
      <c r="H64" s="14">
        <f t="shared" si="17"/>
        <v>0</v>
      </c>
      <c r="I64" s="14">
        <f t="shared" si="17"/>
        <v>0</v>
      </c>
      <c r="J64" s="14">
        <f t="shared" si="14"/>
        <v>15639</v>
      </c>
      <c r="K64" s="14">
        <f t="shared" si="15"/>
        <v>25639</v>
      </c>
      <c r="L64" s="14">
        <f t="shared" si="16"/>
        <v>25064</v>
      </c>
    </row>
    <row r="65" spans="1:12" s="3" customFormat="1" ht="31.5">
      <c r="A65" s="1">
        <v>35</v>
      </c>
      <c r="B65" s="81" t="s">
        <v>375</v>
      </c>
      <c r="C65" s="93">
        <v>1</v>
      </c>
      <c r="D65" s="5">
        <f aca="true" t="shared" si="18" ref="D65:I65">SUMIF($C$47:$C$64,"1",D$47:D$64)</f>
        <v>0</v>
      </c>
      <c r="E65" s="5">
        <f t="shared" si="18"/>
        <v>0</v>
      </c>
      <c r="F65" s="5">
        <f t="shared" si="18"/>
        <v>0</v>
      </c>
      <c r="G65" s="5">
        <f t="shared" si="18"/>
        <v>0</v>
      </c>
      <c r="H65" s="5">
        <f t="shared" si="18"/>
        <v>0</v>
      </c>
      <c r="I65" s="5">
        <f t="shared" si="18"/>
        <v>0</v>
      </c>
      <c r="J65" s="5">
        <f t="shared" si="14"/>
        <v>0</v>
      </c>
      <c r="K65" s="5">
        <f t="shared" si="15"/>
        <v>0</v>
      </c>
      <c r="L65" s="5">
        <f t="shared" si="16"/>
        <v>0</v>
      </c>
    </row>
    <row r="66" spans="1:12" s="3" customFormat="1" ht="15.75">
      <c r="A66" s="1">
        <v>36</v>
      </c>
      <c r="B66" s="81" t="s">
        <v>220</v>
      </c>
      <c r="C66" s="93">
        <v>2</v>
      </c>
      <c r="D66" s="5">
        <f aca="true" t="shared" si="19" ref="D66:I66">SUMIF($C$47:$C$64,"2",D$47:D$64)</f>
        <v>15639</v>
      </c>
      <c r="E66" s="5">
        <f t="shared" si="19"/>
        <v>25639</v>
      </c>
      <c r="F66" s="5">
        <f t="shared" si="19"/>
        <v>25064</v>
      </c>
      <c r="G66" s="5">
        <f t="shared" si="19"/>
        <v>0</v>
      </c>
      <c r="H66" s="5">
        <f t="shared" si="19"/>
        <v>0</v>
      </c>
      <c r="I66" s="5">
        <f t="shared" si="19"/>
        <v>0</v>
      </c>
      <c r="J66" s="5">
        <f t="shared" si="14"/>
        <v>15639</v>
      </c>
      <c r="K66" s="5">
        <f t="shared" si="15"/>
        <v>25639</v>
      </c>
      <c r="L66" s="5">
        <f t="shared" si="16"/>
        <v>25064</v>
      </c>
    </row>
    <row r="67" spans="1:12" s="3" customFormat="1" ht="15.75">
      <c r="A67" s="1">
        <v>37</v>
      </c>
      <c r="B67" s="81" t="s">
        <v>112</v>
      </c>
      <c r="C67" s="93">
        <v>3</v>
      </c>
      <c r="D67" s="5">
        <f aca="true" t="shared" si="20" ref="D67:I67">SUMIF($C$47:$C$64,"3",D$47:D$64)</f>
        <v>0</v>
      </c>
      <c r="E67" s="5">
        <f t="shared" si="20"/>
        <v>0</v>
      </c>
      <c r="F67" s="5">
        <f t="shared" si="20"/>
        <v>0</v>
      </c>
      <c r="G67" s="5">
        <f t="shared" si="20"/>
        <v>0</v>
      </c>
      <c r="H67" s="5">
        <f t="shared" si="20"/>
        <v>0</v>
      </c>
      <c r="I67" s="5">
        <f t="shared" si="20"/>
        <v>0</v>
      </c>
      <c r="J67" s="5">
        <f t="shared" si="14"/>
        <v>0</v>
      </c>
      <c r="K67" s="5">
        <f t="shared" si="15"/>
        <v>0</v>
      </c>
      <c r="L67" s="5">
        <f t="shared" si="16"/>
        <v>0</v>
      </c>
    </row>
    <row r="68" spans="1:12" s="3" customFormat="1" ht="31.5">
      <c r="A68" s="1">
        <v>38</v>
      </c>
      <c r="B68" s="9" t="s">
        <v>155</v>
      </c>
      <c r="C68" s="93"/>
      <c r="D68" s="14">
        <f aca="true" t="shared" si="21" ref="D68:I68">D27+D43+D64</f>
        <v>14004562</v>
      </c>
      <c r="E68" s="14">
        <f t="shared" si="21"/>
        <v>9119048</v>
      </c>
      <c r="F68" s="14">
        <f t="shared" si="21"/>
        <v>1316481</v>
      </c>
      <c r="G68" s="14">
        <f t="shared" si="21"/>
        <v>3682510</v>
      </c>
      <c r="H68" s="14">
        <f t="shared" si="21"/>
        <v>2360718</v>
      </c>
      <c r="I68" s="14">
        <f t="shared" si="21"/>
        <v>243112</v>
      </c>
      <c r="J68" s="14">
        <f t="shared" si="14"/>
        <v>17687072</v>
      </c>
      <c r="K68" s="14">
        <f t="shared" si="15"/>
        <v>11479766</v>
      </c>
      <c r="L68" s="14">
        <f t="shared" si="16"/>
        <v>1559593</v>
      </c>
    </row>
    <row r="69" ht="15.75">
      <c r="K69" s="129"/>
    </row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7" ht="15.75"/>
    <row r="98" ht="15.75"/>
    <row r="99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</sheetData>
  <sheetProtection/>
  <mergeCells count="7">
    <mergeCell ref="A1:L1"/>
    <mergeCell ref="A2:L2"/>
    <mergeCell ref="B5:B6"/>
    <mergeCell ref="C5:C6"/>
    <mergeCell ref="J5:L5"/>
    <mergeCell ref="G5:I5"/>
    <mergeCell ref="D5:F5"/>
  </mergeCells>
  <printOptions horizontalCentered="1"/>
  <pageMargins left="0.31496062992125984" right="0.07874015748031496" top="0.7480314960629921" bottom="0.35433070866141736" header="0.31496062992125984" footer="0.31496062992125984"/>
  <pageSetup fitToHeight="1" fitToWidth="1" horizontalDpi="600" verticalDpi="600" orientation="portrait" paperSize="9" scale="64" r:id="rId3"/>
  <headerFooter>
    <oddHeader>&amp;R&amp;"Arial,Normál"&amp;10 2. melléklet a 7/2019.(V.14.)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90" t="s">
        <v>557</v>
      </c>
      <c r="B1" s="290"/>
      <c r="C1" s="290"/>
      <c r="D1" s="290"/>
      <c r="E1" s="290"/>
      <c r="F1" s="112"/>
    </row>
    <row r="2" spans="1:5" s="23" customFormat="1" ht="13.5" customHeight="1">
      <c r="A2" s="117"/>
      <c r="B2" s="117"/>
      <c r="C2" s="117"/>
      <c r="D2" s="117"/>
      <c r="E2" s="117"/>
    </row>
    <row r="3" spans="1:5" s="23" customFormat="1" ht="40.5" customHeight="1">
      <c r="A3" s="291" t="s">
        <v>551</v>
      </c>
      <c r="B3" s="291"/>
      <c r="C3" s="291"/>
      <c r="D3" s="291"/>
      <c r="E3" s="291"/>
    </row>
    <row r="4" spans="1:5" s="23" customFormat="1" ht="14.25" customHeight="1">
      <c r="A4" s="24"/>
      <c r="B4" s="24"/>
      <c r="C4" s="24"/>
      <c r="D4" s="24"/>
      <c r="E4" s="118" t="s">
        <v>466</v>
      </c>
    </row>
    <row r="5" spans="1:6" s="27" customFormat="1" ht="21.75" customHeight="1">
      <c r="A5" s="110" t="s">
        <v>9</v>
      </c>
      <c r="B5" s="25" t="s">
        <v>462</v>
      </c>
      <c r="C5" s="25" t="s">
        <v>512</v>
      </c>
      <c r="D5" s="25" t="s">
        <v>548</v>
      </c>
      <c r="E5" s="25" t="s">
        <v>5</v>
      </c>
      <c r="F5" s="26"/>
    </row>
    <row r="6" spans="1:5" ht="15">
      <c r="A6" s="28" t="s">
        <v>379</v>
      </c>
      <c r="B6" s="29">
        <v>2000000</v>
      </c>
      <c r="C6" s="29">
        <v>2000000</v>
      </c>
      <c r="D6" s="29">
        <v>2000000</v>
      </c>
      <c r="E6" s="29">
        <f aca="true" t="shared" si="0" ref="E6:E21">SUM(B6:D6)</f>
        <v>6000000</v>
      </c>
    </row>
    <row r="7" spans="1:5" ht="15">
      <c r="A7" s="28" t="s">
        <v>377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2000</v>
      </c>
      <c r="C8" s="29">
        <v>2000</v>
      </c>
      <c r="D8" s="29">
        <v>2000</v>
      </c>
      <c r="E8" s="29">
        <f t="shared" si="0"/>
        <v>6000</v>
      </c>
    </row>
    <row r="9" spans="1:5" ht="32.25" customHeight="1">
      <c r="A9" s="31" t="s">
        <v>30</v>
      </c>
      <c r="B9" s="29">
        <v>610000</v>
      </c>
      <c r="C9" s="29">
        <v>610000</v>
      </c>
      <c r="D9" s="29">
        <v>610000</v>
      </c>
      <c r="E9" s="29">
        <f t="shared" si="0"/>
        <v>1830000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378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2612000</v>
      </c>
      <c r="C13" s="33">
        <f>SUM(C6:C12)</f>
        <v>2612000</v>
      </c>
      <c r="D13" s="33">
        <f>SUM(D6:D12)</f>
        <v>2612000</v>
      </c>
      <c r="E13" s="33">
        <f>SUM(E6:E12)</f>
        <v>7836000</v>
      </c>
    </row>
    <row r="14" spans="1:5" ht="15">
      <c r="A14" s="32" t="s">
        <v>41</v>
      </c>
      <c r="B14" s="33">
        <f>ROUNDDOWN(B13*0.5,0)</f>
        <v>1306000</v>
      </c>
      <c r="C14" s="33">
        <f>ROUNDDOWN(C13*0.5,0)</f>
        <v>1306000</v>
      </c>
      <c r="D14" s="33">
        <f>ROUNDDOWN(D13*0.5,0)</f>
        <v>1306000</v>
      </c>
      <c r="E14" s="33">
        <f t="shared" si="0"/>
        <v>3918000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1306000</v>
      </c>
      <c r="C23" s="33">
        <f>C14-C22</f>
        <v>1306000</v>
      </c>
      <c r="D23" s="33">
        <f>D14-D22</f>
        <v>1306000</v>
      </c>
      <c r="E23" s="33">
        <f>E14-E22</f>
        <v>3918000</v>
      </c>
    </row>
    <row r="24" spans="1:5" s="34" customFormat="1" ht="25.5" customHeight="1">
      <c r="A24" s="36" t="s">
        <v>55</v>
      </c>
      <c r="B24" s="33">
        <v>10296949</v>
      </c>
      <c r="C24" s="33"/>
      <c r="D24" s="33"/>
      <c r="E24" s="33">
        <f>SUM(B24:D24)</f>
        <v>10296949</v>
      </c>
    </row>
    <row r="25" spans="1:5" s="34" customFormat="1" ht="18.75" customHeight="1">
      <c r="A25" s="90"/>
      <c r="B25" s="91"/>
      <c r="C25" s="91"/>
      <c r="D25" s="91"/>
      <c r="E25" s="91"/>
    </row>
    <row r="26" spans="1:5" s="34" customFormat="1" ht="27.75" customHeight="1">
      <c r="A26" s="292" t="s">
        <v>371</v>
      </c>
      <c r="B26" s="292"/>
      <c r="C26" s="292"/>
      <c r="D26" s="292"/>
      <c r="E26" s="292"/>
    </row>
    <row r="27" ht="18.75" customHeight="1"/>
    <row r="28" ht="15">
      <c r="A28" s="92" t="s">
        <v>552</v>
      </c>
    </row>
    <row r="29" spans="1:3" ht="15">
      <c r="A29" s="37" t="s">
        <v>500</v>
      </c>
      <c r="C29" s="62"/>
    </row>
    <row r="30" ht="15">
      <c r="C30" s="62"/>
    </row>
    <row r="31" spans="1:4" ht="15">
      <c r="A31" s="62" t="s">
        <v>517</v>
      </c>
      <c r="B31" s="26"/>
      <c r="D31" s="62" t="s">
        <v>501</v>
      </c>
    </row>
    <row r="32" spans="1:4" ht="15">
      <c r="A32" s="62" t="s">
        <v>518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3"/>
  <sheetViews>
    <sheetView zoomScalePageLayoutView="0" workbookViewId="0" topLeftCell="A1">
      <selection activeCell="K33" sqref="K33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2.28125" style="21" customWidth="1"/>
    <col min="6" max="7" width="11.7109375" style="21" customWidth="1"/>
    <col min="8" max="9" width="9.140625" style="21" customWidth="1"/>
    <col min="10" max="11" width="11.7109375" style="21" customWidth="1"/>
    <col min="12" max="16384" width="9.140625" style="21" customWidth="1"/>
  </cols>
  <sheetData>
    <row r="1" spans="1:11" s="16" customFormat="1" ht="15.75">
      <c r="A1" s="263" t="s">
        <v>497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s="16" customFormat="1" ht="15.75">
      <c r="A2" s="256" t="s">
        <v>550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s="16" customFormat="1" ht="15.75">
      <c r="A3" s="256" t="s">
        <v>154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5.75">
      <c r="A4" s="256" t="s">
        <v>461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5.75">
      <c r="A5" s="41"/>
      <c r="B5" s="41"/>
      <c r="C5" s="41"/>
      <c r="D5" s="41"/>
      <c r="E5" s="41"/>
      <c r="F5" s="16"/>
      <c r="G5" s="16"/>
      <c r="H5" s="16"/>
      <c r="I5" s="16"/>
      <c r="J5" s="16"/>
      <c r="K5" s="16"/>
    </row>
    <row r="6" spans="1:11" s="3" customFormat="1" ht="15.75">
      <c r="A6" s="1"/>
      <c r="B6" s="1" t="s">
        <v>0</v>
      </c>
      <c r="C6" s="125" t="s">
        <v>1</v>
      </c>
      <c r="D6" s="43" t="s">
        <v>2</v>
      </c>
      <c r="E6" s="43" t="s">
        <v>3</v>
      </c>
      <c r="F6" s="43" t="s">
        <v>6</v>
      </c>
      <c r="G6" s="43" t="s">
        <v>47</v>
      </c>
      <c r="H6" s="43" t="s">
        <v>48</v>
      </c>
      <c r="I6" s="43" t="s">
        <v>49</v>
      </c>
      <c r="J6" s="43" t="s">
        <v>93</v>
      </c>
      <c r="K6" s="43" t="s">
        <v>94</v>
      </c>
    </row>
    <row r="7" spans="1:11" s="3" customFormat="1" ht="15.75">
      <c r="A7" s="1">
        <v>1</v>
      </c>
      <c r="B7" s="261" t="s">
        <v>9</v>
      </c>
      <c r="C7" s="240" t="s">
        <v>381</v>
      </c>
      <c r="D7" s="241"/>
      <c r="E7" s="242"/>
      <c r="F7" s="258" t="s">
        <v>462</v>
      </c>
      <c r="G7" s="260"/>
      <c r="H7" s="4" t="s">
        <v>512</v>
      </c>
      <c r="I7" s="4" t="s">
        <v>548</v>
      </c>
      <c r="J7" s="258" t="s">
        <v>5</v>
      </c>
      <c r="K7" s="260"/>
    </row>
    <row r="8" spans="1:11" s="3" customFormat="1" ht="47.25">
      <c r="A8" s="1">
        <v>2</v>
      </c>
      <c r="B8" s="262"/>
      <c r="C8" s="6" t="s">
        <v>4</v>
      </c>
      <c r="D8" s="6" t="s">
        <v>587</v>
      </c>
      <c r="E8" s="6" t="s">
        <v>588</v>
      </c>
      <c r="F8" s="6" t="s">
        <v>4</v>
      </c>
      <c r="G8" s="6" t="s">
        <v>571</v>
      </c>
      <c r="H8" s="6" t="s">
        <v>4</v>
      </c>
      <c r="I8" s="6" t="s">
        <v>4</v>
      </c>
      <c r="J8" s="6" t="s">
        <v>4</v>
      </c>
      <c r="K8" s="6" t="s">
        <v>571</v>
      </c>
    </row>
    <row r="9" spans="1:11" ht="15.75">
      <c r="A9" s="1">
        <v>3</v>
      </c>
      <c r="B9" s="44" t="s">
        <v>376</v>
      </c>
      <c r="C9" s="15">
        <f>Bevételek!C136+Bevételek!C137+Bevételek!C139+Bevételek!C140+Bevételek!C145</f>
        <v>2148000</v>
      </c>
      <c r="D9" s="15">
        <f>Bevételek!D136+Bevételek!D137+Bevételek!D139+Bevételek!D140+Bevételek!D145</f>
        <v>4533713</v>
      </c>
      <c r="E9" s="15">
        <f>Bevételek!E136+Bevételek!E137+Bevételek!E139+Bevételek!E140+Bevételek!E145</f>
        <v>4140698</v>
      </c>
      <c r="F9" s="15">
        <v>2000000</v>
      </c>
      <c r="G9" s="15">
        <v>2000000</v>
      </c>
      <c r="H9" s="45"/>
      <c r="I9" s="45"/>
      <c r="J9" s="45"/>
      <c r="K9" s="45"/>
    </row>
    <row r="10" spans="1:11" ht="30">
      <c r="A10" s="1">
        <v>4</v>
      </c>
      <c r="B10" s="44" t="s">
        <v>377</v>
      </c>
      <c r="C10" s="15">
        <f>Bevételek!C187+Bevételek!C188+Bevételek!C189</f>
        <v>0</v>
      </c>
      <c r="D10" s="15">
        <f>Bevételek!D187+Bevételek!D188+Bevételek!D189</f>
        <v>0</v>
      </c>
      <c r="E10" s="15">
        <f>Bevételek!E187+Bevételek!E188+Bevételek!E189</f>
        <v>0</v>
      </c>
      <c r="F10" s="15">
        <v>0</v>
      </c>
      <c r="G10" s="15">
        <v>0</v>
      </c>
      <c r="H10" s="45"/>
      <c r="I10" s="45"/>
      <c r="J10" s="45"/>
      <c r="K10" s="45"/>
    </row>
    <row r="11" spans="1:11" ht="15.75">
      <c r="A11" s="1">
        <v>5</v>
      </c>
      <c r="B11" s="44" t="s">
        <v>29</v>
      </c>
      <c r="C11" s="15">
        <f>Bevételek!C143+Bevételek!C157+Bevételek!C172</f>
        <v>31000</v>
      </c>
      <c r="D11" s="15">
        <f>Bevételek!D143+Bevételek!D157+Bevételek!D172</f>
        <v>31000</v>
      </c>
      <c r="E11" s="15">
        <f>Bevételek!E143+Bevételek!E157+Bevételek!E172</f>
        <v>8436</v>
      </c>
      <c r="F11" s="15">
        <v>2000</v>
      </c>
      <c r="G11" s="15">
        <v>2000</v>
      </c>
      <c r="H11" s="45"/>
      <c r="I11" s="45"/>
      <c r="J11" s="45"/>
      <c r="K11" s="45"/>
    </row>
    <row r="12" spans="1:11" ht="45">
      <c r="A12" s="1">
        <v>6</v>
      </c>
      <c r="B12" s="44" t="s">
        <v>30</v>
      </c>
      <c r="C12" s="15">
        <f>Bevételek!C166+Bevételek!C184+Bevételek!C185+Bevételek!C186+Bevételek!C223+Bevételek!C228+Bevételek!C232</f>
        <v>610000</v>
      </c>
      <c r="D12" s="15">
        <f>Bevételek!D166+Bevételek!D184+Bevételek!D185+Bevételek!D186+Bevételek!D223+Bevételek!D228+Bevételek!D232</f>
        <v>1131680</v>
      </c>
      <c r="E12" s="15">
        <f>Bevételek!E166+Bevételek!E184+Bevételek!E185+Bevételek!E186+Bevételek!E223+Bevételek!E228+Bevételek!E232</f>
        <v>401575</v>
      </c>
      <c r="F12" s="15">
        <v>610000</v>
      </c>
      <c r="G12" s="15">
        <v>610000</v>
      </c>
      <c r="H12" s="45"/>
      <c r="I12" s="45"/>
      <c r="J12" s="45"/>
      <c r="K12" s="45"/>
    </row>
    <row r="13" spans="1:11" ht="15.75">
      <c r="A13" s="1">
        <v>7</v>
      </c>
      <c r="B13" s="44" t="s">
        <v>31</v>
      </c>
      <c r="C13" s="15">
        <f>Bevételek!C234</f>
        <v>0</v>
      </c>
      <c r="D13" s="15">
        <f>Bevételek!D234</f>
        <v>0</v>
      </c>
      <c r="E13" s="15">
        <f>Bevételek!E234</f>
        <v>0</v>
      </c>
      <c r="F13" s="15">
        <v>0</v>
      </c>
      <c r="G13" s="15">
        <v>0</v>
      </c>
      <c r="H13" s="45"/>
      <c r="I13" s="45"/>
      <c r="J13" s="45"/>
      <c r="K13" s="45"/>
    </row>
    <row r="14" spans="1:11" ht="30">
      <c r="A14" s="1">
        <v>8</v>
      </c>
      <c r="B14" s="44" t="s">
        <v>32</v>
      </c>
      <c r="C14" s="15">
        <f>Bevételek!C233</f>
        <v>0</v>
      </c>
      <c r="D14" s="15">
        <f>Bevételek!D233</f>
        <v>0</v>
      </c>
      <c r="E14" s="15">
        <f>Bevételek!E233</f>
        <v>0</v>
      </c>
      <c r="F14" s="15">
        <v>0</v>
      </c>
      <c r="G14" s="15">
        <v>0</v>
      </c>
      <c r="H14" s="45"/>
      <c r="I14" s="45"/>
      <c r="J14" s="45"/>
      <c r="K14" s="45"/>
    </row>
    <row r="15" spans="1:11" ht="30">
      <c r="A15" s="1">
        <v>9</v>
      </c>
      <c r="B15" s="44" t="s">
        <v>378</v>
      </c>
      <c r="C15" s="15">
        <f>Bevételek!C51+Bevételek!C112+Bevételek!C243+Bevételek!C257</f>
        <v>0</v>
      </c>
      <c r="D15" s="15">
        <f>Bevételek!D51+Bevételek!D112+Bevételek!D243+Bevételek!D257</f>
        <v>0</v>
      </c>
      <c r="E15" s="15">
        <f>Bevételek!E51+Bevételek!E112+Bevételek!E243+Bevételek!E257</f>
        <v>0</v>
      </c>
      <c r="F15" s="15">
        <v>0</v>
      </c>
      <c r="G15" s="15">
        <v>0</v>
      </c>
      <c r="H15" s="45"/>
      <c r="I15" s="45"/>
      <c r="J15" s="45"/>
      <c r="K15" s="45"/>
    </row>
    <row r="16" spans="1:11" s="22" customFormat="1" ht="15.75">
      <c r="A16" s="1">
        <v>10</v>
      </c>
      <c r="B16" s="46" t="s">
        <v>51</v>
      </c>
      <c r="C16" s="18">
        <f>SUM(C9:C15)</f>
        <v>2789000</v>
      </c>
      <c r="D16" s="18">
        <f>SUM(D9:D15)</f>
        <v>5696393</v>
      </c>
      <c r="E16" s="18">
        <f>SUM(E9:E15)</f>
        <v>4550709</v>
      </c>
      <c r="F16" s="18">
        <f>SUM(F9:F15)</f>
        <v>2612000</v>
      </c>
      <c r="G16" s="18">
        <f>SUM(G9:G15)</f>
        <v>2612000</v>
      </c>
      <c r="H16" s="45"/>
      <c r="I16" s="45"/>
      <c r="J16" s="45"/>
      <c r="K16" s="45"/>
    </row>
    <row r="17" spans="1:11" ht="15.75">
      <c r="A17" s="1">
        <v>11</v>
      </c>
      <c r="B17" s="46" t="s">
        <v>52</v>
      </c>
      <c r="C17" s="18">
        <f>ROUNDDOWN(C16*0.5,0)</f>
        <v>1394500</v>
      </c>
      <c r="D17" s="18">
        <f>ROUNDDOWN(D16*0.5,0)</f>
        <v>2848196</v>
      </c>
      <c r="E17" s="18">
        <f>ROUNDDOWN(E16*0.5,0)</f>
        <v>2275354</v>
      </c>
      <c r="F17" s="18">
        <f>ROUNDDOWN(F16*0.5,0)</f>
        <v>1306000</v>
      </c>
      <c r="G17" s="18">
        <f>ROUNDDOWN(G16*0.5,0)</f>
        <v>1306000</v>
      </c>
      <c r="H17" s="45"/>
      <c r="I17" s="45"/>
      <c r="J17" s="45"/>
      <c r="K17" s="45"/>
    </row>
    <row r="18" spans="1:11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f aca="true" t="shared" si="0" ref="J18:J25">C18+F18+H18+I18</f>
        <v>0</v>
      </c>
      <c r="K18" s="15">
        <f aca="true" t="shared" si="1" ref="K18:K25">C18+G18+H18+I18</f>
        <v>0</v>
      </c>
    </row>
    <row r="19" spans="1:11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0"/>
        <v>0</v>
      </c>
      <c r="K19" s="15">
        <f t="shared" si="1"/>
        <v>0</v>
      </c>
    </row>
    <row r="20" spans="1:11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0"/>
        <v>0</v>
      </c>
      <c r="K20" s="15">
        <f t="shared" si="1"/>
        <v>0</v>
      </c>
    </row>
    <row r="21" spans="1:11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0"/>
        <v>0</v>
      </c>
      <c r="K21" s="15">
        <f t="shared" si="1"/>
        <v>0</v>
      </c>
    </row>
    <row r="22" spans="1:11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0"/>
        <v>0</v>
      </c>
      <c r="K22" s="15">
        <f t="shared" si="1"/>
        <v>0</v>
      </c>
    </row>
    <row r="23" spans="1:11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0"/>
        <v>0</v>
      </c>
      <c r="K23" s="15">
        <f t="shared" si="1"/>
        <v>0</v>
      </c>
    </row>
    <row r="24" spans="1:11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0"/>
        <v>0</v>
      </c>
      <c r="K24" s="15">
        <f t="shared" si="1"/>
        <v>0</v>
      </c>
    </row>
    <row r="25" spans="1:11" s="22" customFormat="1" ht="15.75">
      <c r="A25" s="1">
        <v>19</v>
      </c>
      <c r="B25" s="46" t="s">
        <v>53</v>
      </c>
      <c r="C25" s="18">
        <f aca="true" t="shared" si="2" ref="C25:I25">SUM(C18:C24)</f>
        <v>0</v>
      </c>
      <c r="D25" s="18">
        <f>SUM(D18:D24)</f>
        <v>0</v>
      </c>
      <c r="E25" s="18">
        <f>SUM(E18:E24)</f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0"/>
        <v>0</v>
      </c>
      <c r="K25" s="18">
        <f t="shared" si="1"/>
        <v>0</v>
      </c>
    </row>
    <row r="26" spans="1:11" s="22" customFormat="1" ht="29.25">
      <c r="A26" s="1">
        <v>20</v>
      </c>
      <c r="B26" s="46" t="s">
        <v>54</v>
      </c>
      <c r="C26" s="18">
        <f>C17-C25</f>
        <v>1394500</v>
      </c>
      <c r="D26" s="18">
        <f>D17-D25</f>
        <v>2848196</v>
      </c>
      <c r="E26" s="18">
        <f>E17-E25</f>
        <v>2275354</v>
      </c>
      <c r="F26" s="18">
        <f>F17-F25</f>
        <v>1306000</v>
      </c>
      <c r="G26" s="18">
        <f>G17-G25</f>
        <v>1306000</v>
      </c>
      <c r="H26" s="45"/>
      <c r="I26" s="45"/>
      <c r="J26" s="45"/>
      <c r="K26" s="45"/>
    </row>
    <row r="27" spans="1:11" s="22" customFormat="1" ht="42.75">
      <c r="A27" s="1">
        <v>21</v>
      </c>
      <c r="B27" s="47" t="s">
        <v>373</v>
      </c>
      <c r="C27" s="18">
        <f aca="true" t="shared" si="3" ref="C27:J27">SUM(C28:C32)</f>
        <v>0</v>
      </c>
      <c r="D27" s="18">
        <f>SUM(D28:D32)</f>
        <v>0</v>
      </c>
      <c r="E27" s="18">
        <f>SUM(E28:E32)</f>
        <v>0</v>
      </c>
      <c r="F27" s="18">
        <f t="shared" si="3"/>
        <v>10296949</v>
      </c>
      <c r="G27" s="18">
        <f>SUM(G28:G32)</f>
        <v>4398721</v>
      </c>
      <c r="H27" s="18">
        <f t="shared" si="3"/>
        <v>0</v>
      </c>
      <c r="I27" s="18">
        <f t="shared" si="3"/>
        <v>0</v>
      </c>
      <c r="J27" s="18">
        <f t="shared" si="3"/>
        <v>10296949</v>
      </c>
      <c r="K27" s="18">
        <f>SUM(K28:K32)</f>
        <v>4398721</v>
      </c>
    </row>
    <row r="28" spans="1:11" ht="30">
      <c r="A28" s="1">
        <v>22</v>
      </c>
      <c r="B28" s="44" t="s">
        <v>380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>C28+F28+H28+I28</f>
        <v>0</v>
      </c>
      <c r="K28" s="15">
        <f>C28+G28+H28+I28</f>
        <v>0</v>
      </c>
    </row>
    <row r="29" spans="1:11" ht="45">
      <c r="A29" s="1">
        <v>23</v>
      </c>
      <c r="B29" s="44" t="s">
        <v>109</v>
      </c>
      <c r="C29" s="15">
        <v>0</v>
      </c>
      <c r="D29" s="15">
        <v>0</v>
      </c>
      <c r="E29" s="15">
        <v>0</v>
      </c>
      <c r="F29" s="15">
        <v>10296949</v>
      </c>
      <c r="G29" s="15">
        <v>4398721</v>
      </c>
      <c r="H29" s="15">
        <v>0</v>
      </c>
      <c r="I29" s="15">
        <v>0</v>
      </c>
      <c r="J29" s="15">
        <f>C29+F29+H29+I29</f>
        <v>10296949</v>
      </c>
      <c r="K29" s="15">
        <f>C29+G29+H29+I29</f>
        <v>4398721</v>
      </c>
    </row>
    <row r="30" spans="1:11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>C30+F30+H30+I30</f>
        <v>0</v>
      </c>
      <c r="K30" s="15">
        <f>C30+G30+H30+I30</f>
        <v>0</v>
      </c>
    </row>
    <row r="31" spans="1:11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>C31+F31+H31+I31</f>
        <v>0</v>
      </c>
      <c r="K31" s="15">
        <f>C31+G31+H31+I31</f>
        <v>0</v>
      </c>
    </row>
    <row r="32" spans="1:11" ht="45">
      <c r="A32" s="1">
        <v>26</v>
      </c>
      <c r="B32" s="44" t="s">
        <v>372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>C32+F32+H32+I32</f>
        <v>0</v>
      </c>
      <c r="K32" s="15">
        <f>C32+G32+H32+I32</f>
        <v>0</v>
      </c>
    </row>
    <row r="33" spans="10:11" ht="15">
      <c r="J33" s="121"/>
      <c r="K33" s="121"/>
    </row>
  </sheetData>
  <sheetProtection/>
  <mergeCells count="8">
    <mergeCell ref="F7:G7"/>
    <mergeCell ref="J7:K7"/>
    <mergeCell ref="B7:B8"/>
    <mergeCell ref="A1:K1"/>
    <mergeCell ref="A2:K2"/>
    <mergeCell ref="A3:K3"/>
    <mergeCell ref="A4:K4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scale="65" r:id="rId1"/>
  <headerFooter>
    <oddHeader>&amp;R&amp;"Arial,Normál"&amp;10 3. melléklet a 7/2019.(V.14.)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.57421875" style="143" customWidth="1"/>
    <col min="2" max="2" width="57.7109375" style="133" bestFit="1" customWidth="1"/>
    <col min="3" max="3" width="16.8515625" style="144" customWidth="1"/>
    <col min="4" max="16384" width="9.140625" style="133" customWidth="1"/>
  </cols>
  <sheetData>
    <row r="1" spans="1:3" ht="18.75">
      <c r="A1" s="263" t="s">
        <v>620</v>
      </c>
      <c r="B1" s="263"/>
      <c r="C1" s="263"/>
    </row>
    <row r="2" spans="1:3" ht="18.75">
      <c r="A2" s="256" t="s">
        <v>597</v>
      </c>
      <c r="B2" s="256"/>
      <c r="C2" s="256"/>
    </row>
    <row r="3" spans="1:3" ht="18.75">
      <c r="A3" s="134"/>
      <c r="B3" s="134"/>
      <c r="C3" s="135"/>
    </row>
    <row r="4" spans="1:3" ht="18.75">
      <c r="A4" s="1"/>
      <c r="B4" s="1" t="s">
        <v>0</v>
      </c>
      <c r="C4" s="136" t="s">
        <v>1</v>
      </c>
    </row>
    <row r="5" spans="1:3" ht="18.75">
      <c r="A5" s="1">
        <v>1</v>
      </c>
      <c r="B5" s="137" t="s">
        <v>9</v>
      </c>
      <c r="C5" s="138" t="s">
        <v>598</v>
      </c>
    </row>
    <row r="6" spans="1:3" ht="18.75">
      <c r="A6" s="1">
        <v>2</v>
      </c>
      <c r="B6" s="139" t="s">
        <v>599</v>
      </c>
      <c r="C6" s="140">
        <f>Összesen!N27</f>
        <v>19700297</v>
      </c>
    </row>
    <row r="7" spans="1:3" ht="18.75">
      <c r="A7" s="1">
        <v>3</v>
      </c>
      <c r="B7" s="139" t="s">
        <v>600</v>
      </c>
      <c r="C7" s="140">
        <f>Összesen!AA27</f>
        <v>16989330</v>
      </c>
    </row>
    <row r="8" spans="1:3" ht="18.75">
      <c r="A8" s="1">
        <v>4</v>
      </c>
      <c r="B8" s="139" t="s">
        <v>601</v>
      </c>
      <c r="C8" s="141">
        <f>C6-C7</f>
        <v>2710967</v>
      </c>
    </row>
    <row r="9" spans="1:3" ht="18.75">
      <c r="A9" s="1">
        <v>5</v>
      </c>
      <c r="B9" s="139" t="s">
        <v>602</v>
      </c>
      <c r="C9" s="140">
        <f>Összesen!N29+Összesen!N30</f>
        <v>6112759</v>
      </c>
    </row>
    <row r="10" spans="1:3" ht="18.75">
      <c r="A10" s="1">
        <v>6</v>
      </c>
      <c r="B10" s="139" t="s">
        <v>603</v>
      </c>
      <c r="C10" s="140">
        <f>Összesen!AA28</f>
        <v>478395</v>
      </c>
    </row>
    <row r="11" spans="1:3" ht="18.75">
      <c r="A11" s="1">
        <v>7</v>
      </c>
      <c r="B11" s="139" t="s">
        <v>604</v>
      </c>
      <c r="C11" s="141">
        <f>C9-C10</f>
        <v>5634364</v>
      </c>
    </row>
    <row r="12" spans="1:3" s="142" customFormat="1" ht="18.75">
      <c r="A12" s="1">
        <v>8</v>
      </c>
      <c r="B12" s="139" t="s">
        <v>605</v>
      </c>
      <c r="C12" s="141">
        <f>C8+C11</f>
        <v>8345331</v>
      </c>
    </row>
    <row r="13" spans="1:3" ht="18.75">
      <c r="A13" s="1">
        <v>9</v>
      </c>
      <c r="B13" s="139" t="s">
        <v>606</v>
      </c>
      <c r="C13" s="140">
        <v>0</v>
      </c>
    </row>
    <row r="14" spans="1:3" ht="18.75">
      <c r="A14" s="1">
        <v>10</v>
      </c>
      <c r="B14" s="139" t="s">
        <v>607</v>
      </c>
      <c r="C14" s="140">
        <v>0</v>
      </c>
    </row>
    <row r="15" spans="1:3" ht="18.75">
      <c r="A15" s="1">
        <v>11</v>
      </c>
      <c r="B15" s="139" t="s">
        <v>608</v>
      </c>
      <c r="C15" s="141">
        <f>C13-C14</f>
        <v>0</v>
      </c>
    </row>
    <row r="16" spans="1:3" ht="18.75">
      <c r="A16" s="1">
        <v>12</v>
      </c>
      <c r="B16" s="139" t="s">
        <v>609</v>
      </c>
      <c r="C16" s="140">
        <v>0</v>
      </c>
    </row>
    <row r="17" spans="1:3" ht="18.75">
      <c r="A17" s="1">
        <v>13</v>
      </c>
      <c r="B17" s="139" t="s">
        <v>610</v>
      </c>
      <c r="C17" s="140">
        <v>0</v>
      </c>
    </row>
    <row r="18" spans="1:3" s="142" customFormat="1" ht="18.75">
      <c r="A18" s="1">
        <v>14</v>
      </c>
      <c r="B18" s="139" t="s">
        <v>611</v>
      </c>
      <c r="C18" s="141">
        <f>C16+C17</f>
        <v>0</v>
      </c>
    </row>
    <row r="19" spans="1:3" s="142" customFormat="1" ht="18.75">
      <c r="A19" s="1">
        <v>15</v>
      </c>
      <c r="B19" s="139" t="s">
        <v>612</v>
      </c>
      <c r="C19" s="141">
        <f>C15+C18</f>
        <v>0</v>
      </c>
    </row>
    <row r="20" spans="1:3" s="142" customFormat="1" ht="18.75">
      <c r="A20" s="1">
        <v>16</v>
      </c>
      <c r="B20" s="139" t="s">
        <v>613</v>
      </c>
      <c r="C20" s="141">
        <f>C12+C19</f>
        <v>8345331</v>
      </c>
    </row>
    <row r="21" spans="1:3" s="142" customFormat="1" ht="18.75">
      <c r="A21" s="1">
        <v>17</v>
      </c>
      <c r="B21" s="139" t="s">
        <v>614</v>
      </c>
      <c r="C21" s="141">
        <f>C20</f>
        <v>8345331</v>
      </c>
    </row>
    <row r="22" spans="1:3" s="142" customFormat="1" ht="18.75">
      <c r="A22" s="1">
        <v>18</v>
      </c>
      <c r="B22" s="139" t="s">
        <v>615</v>
      </c>
      <c r="C22" s="141">
        <f>C12-C21</f>
        <v>0</v>
      </c>
    </row>
    <row r="23" spans="1:3" s="142" customFormat="1" ht="18.75">
      <c r="A23" s="1">
        <v>19</v>
      </c>
      <c r="B23" s="139" t="s">
        <v>616</v>
      </c>
      <c r="C23" s="141">
        <f>C19*0.1</f>
        <v>0</v>
      </c>
    </row>
    <row r="24" spans="1:3" s="142" customFormat="1" ht="18.75">
      <c r="A24" s="1">
        <v>20</v>
      </c>
      <c r="B24" s="139" t="s">
        <v>617</v>
      </c>
      <c r="C24" s="141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7/2019.(V.14.)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E44"/>
  <sheetViews>
    <sheetView workbookViewId="0" topLeftCell="A4">
      <selection activeCell="E4" sqref="E1:E16384"/>
    </sheetView>
  </sheetViews>
  <sheetFormatPr defaultColWidth="9.140625" defaultRowHeight="15"/>
  <cols>
    <col min="1" max="1" width="4.57421875" style="0" customWidth="1"/>
    <col min="2" max="2" width="56.57421875" style="0" customWidth="1"/>
    <col min="3" max="4" width="15.140625" style="0" customWidth="1"/>
    <col min="5" max="6" width="13.8515625" style="0" customWidth="1"/>
  </cols>
  <sheetData>
    <row r="1" spans="1:4" s="2" customFormat="1" ht="15.75">
      <c r="A1" s="239" t="s">
        <v>620</v>
      </c>
      <c r="B1" s="239"/>
      <c r="C1" s="239"/>
      <c r="D1" s="239"/>
    </row>
    <row r="2" spans="1:4" s="2" customFormat="1" ht="15.75">
      <c r="A2" s="239" t="s">
        <v>622</v>
      </c>
      <c r="B2" s="239"/>
      <c r="C2" s="239"/>
      <c r="D2" s="239"/>
    </row>
    <row r="3" spans="1:4" ht="15.75">
      <c r="A3" s="2"/>
      <c r="B3" s="2"/>
      <c r="C3" s="2"/>
      <c r="D3" s="2"/>
    </row>
    <row r="4" spans="1:4" ht="15.75">
      <c r="A4" s="149"/>
      <c r="B4" s="149" t="s">
        <v>0</v>
      </c>
      <c r="C4" s="149" t="s">
        <v>1</v>
      </c>
      <c r="D4" s="149" t="s">
        <v>2</v>
      </c>
    </row>
    <row r="5" spans="1:4" ht="15.75">
      <c r="A5" s="149">
        <v>1</v>
      </c>
      <c r="B5" s="82" t="s">
        <v>9</v>
      </c>
      <c r="C5" s="150">
        <v>43100</v>
      </c>
      <c r="D5" s="150">
        <v>43465</v>
      </c>
    </row>
    <row r="6" spans="1:4" ht="15.75">
      <c r="A6" s="149">
        <v>2</v>
      </c>
      <c r="B6" s="151" t="s">
        <v>623</v>
      </c>
      <c r="C6" s="150"/>
      <c r="D6" s="150"/>
    </row>
    <row r="7" spans="1:4" ht="15.75">
      <c r="A7" s="149">
        <v>3</v>
      </c>
      <c r="B7" s="152" t="s">
        <v>624</v>
      </c>
      <c r="C7" s="132">
        <v>0</v>
      </c>
      <c r="D7" s="132">
        <v>0</v>
      </c>
    </row>
    <row r="8" spans="1:4" ht="15.75">
      <c r="A8" s="149">
        <v>4</v>
      </c>
      <c r="B8" s="152" t="s">
        <v>625</v>
      </c>
      <c r="C8" s="132">
        <v>983726</v>
      </c>
      <c r="D8" s="132">
        <v>653726</v>
      </c>
    </row>
    <row r="9" spans="1:4" ht="15.75">
      <c r="A9" s="149">
        <v>5</v>
      </c>
      <c r="B9" s="152" t="s">
        <v>626</v>
      </c>
      <c r="C9" s="132">
        <f>SUM(C7:C8)</f>
        <v>983726</v>
      </c>
      <c r="D9" s="132">
        <f>SUM(D7:D8)</f>
        <v>653726</v>
      </c>
    </row>
    <row r="10" spans="1:4" ht="15.75">
      <c r="A10" s="149">
        <v>6</v>
      </c>
      <c r="B10" s="152" t="s">
        <v>627</v>
      </c>
      <c r="C10" s="132">
        <v>77738858</v>
      </c>
      <c r="D10" s="132">
        <v>76362831</v>
      </c>
    </row>
    <row r="11" spans="1:4" ht="15.75">
      <c r="A11" s="149">
        <v>7</v>
      </c>
      <c r="B11" s="152" t="s">
        <v>628</v>
      </c>
      <c r="C11" s="132">
        <v>320300</v>
      </c>
      <c r="D11" s="132">
        <v>409055</v>
      </c>
    </row>
    <row r="12" spans="1:4" ht="15.75">
      <c r="A12" s="149">
        <v>8</v>
      </c>
      <c r="B12" s="152" t="s">
        <v>629</v>
      </c>
      <c r="C12" s="132">
        <v>0</v>
      </c>
      <c r="D12" s="132">
        <v>41000</v>
      </c>
    </row>
    <row r="13" spans="1:4" ht="15.75">
      <c r="A13" s="149">
        <v>9</v>
      </c>
      <c r="B13" s="152" t="s">
        <v>630</v>
      </c>
      <c r="C13" s="132">
        <f>SUM(C10:C12)</f>
        <v>78059158</v>
      </c>
      <c r="D13" s="132">
        <f>SUM(D10:D12)</f>
        <v>76812886</v>
      </c>
    </row>
    <row r="14" spans="1:4" ht="15.75">
      <c r="A14" s="149">
        <v>10</v>
      </c>
      <c r="B14" s="152" t="s">
        <v>631</v>
      </c>
      <c r="C14" s="132">
        <v>100000</v>
      </c>
      <c r="D14" s="132">
        <v>100000</v>
      </c>
    </row>
    <row r="15" spans="1:4" ht="15.75">
      <c r="A15" s="149">
        <v>11</v>
      </c>
      <c r="B15" s="152" t="s">
        <v>632</v>
      </c>
      <c r="C15" s="132">
        <v>0</v>
      </c>
      <c r="D15" s="132">
        <v>0</v>
      </c>
    </row>
    <row r="16" spans="1:4" ht="15.75">
      <c r="A16" s="149">
        <v>12</v>
      </c>
      <c r="B16" s="152" t="s">
        <v>633</v>
      </c>
      <c r="C16" s="132">
        <f>SUM(C14:C15)</f>
        <v>100000</v>
      </c>
      <c r="D16" s="132">
        <f>SUM(D14:D15)</f>
        <v>100000</v>
      </c>
    </row>
    <row r="17" spans="1:4" ht="15.75">
      <c r="A17" s="149">
        <v>13</v>
      </c>
      <c r="B17" s="152" t="s">
        <v>634</v>
      </c>
      <c r="C17" s="132">
        <v>0</v>
      </c>
      <c r="D17" s="132">
        <v>0</v>
      </c>
    </row>
    <row r="18" spans="1:5" ht="15.75">
      <c r="A18" s="149">
        <v>14</v>
      </c>
      <c r="B18" s="152" t="s">
        <v>635</v>
      </c>
      <c r="C18" s="132">
        <f>C9+C13+C16+C17</f>
        <v>79142884</v>
      </c>
      <c r="D18" s="132">
        <f>D9+D13+D16+D17</f>
        <v>77566612</v>
      </c>
      <c r="E18" s="39"/>
    </row>
    <row r="19" spans="1:4" ht="15.75">
      <c r="A19" s="149">
        <v>15</v>
      </c>
      <c r="B19" s="152" t="s">
        <v>636</v>
      </c>
      <c r="C19" s="132">
        <v>0</v>
      </c>
      <c r="D19" s="132">
        <v>0</v>
      </c>
    </row>
    <row r="20" spans="1:4" ht="15.75">
      <c r="A20" s="149">
        <v>16</v>
      </c>
      <c r="B20" s="152" t="s">
        <v>637</v>
      </c>
      <c r="C20" s="132">
        <v>0</v>
      </c>
      <c r="D20" s="132">
        <v>0</v>
      </c>
    </row>
    <row r="21" spans="1:4" ht="15.75">
      <c r="A21" s="149">
        <v>17</v>
      </c>
      <c r="B21" s="152" t="s">
        <v>638</v>
      </c>
      <c r="C21" s="132">
        <v>0</v>
      </c>
      <c r="D21" s="132">
        <v>0</v>
      </c>
    </row>
    <row r="22" spans="1:4" ht="15.75">
      <c r="A22" s="149">
        <v>18</v>
      </c>
      <c r="B22" s="152" t="s">
        <v>639</v>
      </c>
      <c r="C22" s="132">
        <f>SUM(C20:C21)</f>
        <v>0</v>
      </c>
      <c r="D22" s="132">
        <f>SUM(D20:D21)</f>
        <v>0</v>
      </c>
    </row>
    <row r="23" spans="1:4" ht="15.75">
      <c r="A23" s="149">
        <v>19</v>
      </c>
      <c r="B23" s="152" t="s">
        <v>640</v>
      </c>
      <c r="C23" s="132">
        <f>C22+C19</f>
        <v>0</v>
      </c>
      <c r="D23" s="132">
        <f>D22+D19</f>
        <v>0</v>
      </c>
    </row>
    <row r="24" spans="1:4" ht="15.75">
      <c r="A24" s="149">
        <v>20</v>
      </c>
      <c r="B24" s="152" t="s">
        <v>641</v>
      </c>
      <c r="C24" s="132">
        <v>0</v>
      </c>
      <c r="D24" s="132">
        <v>0</v>
      </c>
    </row>
    <row r="25" spans="1:4" ht="15.75">
      <c r="A25" s="149">
        <v>21</v>
      </c>
      <c r="B25" s="152" t="s">
        <v>642</v>
      </c>
      <c r="C25" s="132">
        <v>4795</v>
      </c>
      <c r="D25" s="132">
        <v>6275</v>
      </c>
    </row>
    <row r="26" spans="1:4" ht="15.75">
      <c r="A26" s="149">
        <v>22</v>
      </c>
      <c r="B26" s="152" t="s">
        <v>643</v>
      </c>
      <c r="C26" s="132">
        <v>6759587</v>
      </c>
      <c r="D26" s="132">
        <v>8443800</v>
      </c>
    </row>
    <row r="27" spans="1:4" ht="15.75">
      <c r="A27" s="149">
        <v>23</v>
      </c>
      <c r="B27" s="152" t="s">
        <v>644</v>
      </c>
      <c r="C27" s="132">
        <v>0</v>
      </c>
      <c r="D27" s="132">
        <v>0</v>
      </c>
    </row>
    <row r="28" spans="1:5" ht="15.75">
      <c r="A28" s="149">
        <v>24</v>
      </c>
      <c r="B28" s="152" t="s">
        <v>645</v>
      </c>
      <c r="C28" s="132">
        <f>SUM(C24:C27)</f>
        <v>6764382</v>
      </c>
      <c r="D28" s="132">
        <f>SUM(D24:D27)</f>
        <v>8450075</v>
      </c>
      <c r="E28" s="39"/>
    </row>
    <row r="29" spans="1:4" ht="15.75">
      <c r="A29" s="149">
        <v>25</v>
      </c>
      <c r="B29" s="152" t="s">
        <v>646</v>
      </c>
      <c r="C29" s="132">
        <v>690375</v>
      </c>
      <c r="D29" s="132">
        <v>1173135</v>
      </c>
    </row>
    <row r="30" spans="1:4" ht="15.75">
      <c r="A30" s="149">
        <v>26</v>
      </c>
      <c r="B30" s="152" t="s">
        <v>647</v>
      </c>
      <c r="C30" s="132">
        <v>0</v>
      </c>
      <c r="D30" s="132">
        <v>0</v>
      </c>
    </row>
    <row r="31" spans="1:4" ht="15.75">
      <c r="A31" s="149">
        <v>27</v>
      </c>
      <c r="B31" s="152" t="s">
        <v>648</v>
      </c>
      <c r="C31" s="132">
        <v>21000</v>
      </c>
      <c r="D31" s="132">
        <v>0</v>
      </c>
    </row>
    <row r="32" spans="1:5" ht="15.75">
      <c r="A32" s="149">
        <v>28</v>
      </c>
      <c r="B32" s="152" t="s">
        <v>649</v>
      </c>
      <c r="C32" s="132">
        <f>SUM(C29:C31)</f>
        <v>711375</v>
      </c>
      <c r="D32" s="132">
        <f>SUM(D29:D31)</f>
        <v>1173135</v>
      </c>
      <c r="E32" s="39"/>
    </row>
    <row r="33" spans="1:5" ht="15.75">
      <c r="A33" s="149">
        <v>29</v>
      </c>
      <c r="B33" s="152" t="s">
        <v>650</v>
      </c>
      <c r="C33" s="132">
        <v>0</v>
      </c>
      <c r="D33" s="132">
        <v>0</v>
      </c>
      <c r="E33" s="39"/>
    </row>
    <row r="34" spans="1:5" ht="15.75">
      <c r="A34" s="149">
        <v>30</v>
      </c>
      <c r="B34" s="152" t="s">
        <v>651</v>
      </c>
      <c r="C34" s="132">
        <v>0</v>
      </c>
      <c r="D34" s="132">
        <v>0</v>
      </c>
      <c r="E34" s="39"/>
    </row>
    <row r="35" spans="1:5" ht="15.75">
      <c r="A35" s="149">
        <v>31</v>
      </c>
      <c r="B35" s="153" t="s">
        <v>652</v>
      </c>
      <c r="C35" s="146">
        <f>C18+C23+C28+C32+C33+C34</f>
        <v>86618641</v>
      </c>
      <c r="D35" s="146">
        <f>D18+D23+D28+D32+D33+D34</f>
        <v>87189822</v>
      </c>
      <c r="E35" s="39"/>
    </row>
    <row r="36" spans="1:5" ht="15.75">
      <c r="A36" s="149">
        <v>32</v>
      </c>
      <c r="B36" s="151" t="s">
        <v>653</v>
      </c>
      <c r="C36" s="132"/>
      <c r="D36" s="132"/>
      <c r="E36" s="39"/>
    </row>
    <row r="37" spans="1:5" ht="15.75">
      <c r="A37" s="149">
        <v>33</v>
      </c>
      <c r="B37" s="152" t="s">
        <v>654</v>
      </c>
      <c r="C37" s="132">
        <v>66369226</v>
      </c>
      <c r="D37" s="132">
        <v>68079556</v>
      </c>
      <c r="E37" s="39"/>
    </row>
    <row r="38" spans="1:5" ht="15.75">
      <c r="A38" s="149">
        <v>34</v>
      </c>
      <c r="B38" s="152" t="s">
        <v>655</v>
      </c>
      <c r="C38" s="132">
        <v>0</v>
      </c>
      <c r="D38" s="132">
        <v>3795</v>
      </c>
      <c r="E38" s="39"/>
    </row>
    <row r="39" spans="1:5" ht="15.75">
      <c r="A39" s="149">
        <v>35</v>
      </c>
      <c r="B39" s="152" t="s">
        <v>656</v>
      </c>
      <c r="C39" s="132">
        <v>478395</v>
      </c>
      <c r="D39" s="132">
        <v>749729</v>
      </c>
      <c r="E39" s="39"/>
    </row>
    <row r="40" spans="1:5" ht="15.75">
      <c r="A40" s="149">
        <v>36</v>
      </c>
      <c r="B40" s="152" t="s">
        <v>657</v>
      </c>
      <c r="C40" s="132">
        <v>1121750</v>
      </c>
      <c r="D40" s="132">
        <v>124549</v>
      </c>
      <c r="E40" s="39"/>
    </row>
    <row r="41" spans="1:5" ht="15.75">
      <c r="A41" s="149">
        <v>37</v>
      </c>
      <c r="B41" s="152" t="s">
        <v>658</v>
      </c>
      <c r="C41" s="132">
        <f>SUM(C38:C40)</f>
        <v>1600145</v>
      </c>
      <c r="D41" s="132">
        <f>SUM(D38:D40)</f>
        <v>878073</v>
      </c>
      <c r="E41" s="39"/>
    </row>
    <row r="42" spans="1:5" ht="15.75">
      <c r="A42" s="149">
        <v>38</v>
      </c>
      <c r="B42" s="152" t="s">
        <v>659</v>
      </c>
      <c r="C42" s="132">
        <v>0</v>
      </c>
      <c r="D42" s="132">
        <v>0</v>
      </c>
      <c r="E42" s="39"/>
    </row>
    <row r="43" spans="1:5" ht="15.75">
      <c r="A43" s="149">
        <v>39</v>
      </c>
      <c r="B43" s="152" t="s">
        <v>660</v>
      </c>
      <c r="C43" s="132">
        <v>18649270</v>
      </c>
      <c r="D43" s="132">
        <v>18232193</v>
      </c>
      <c r="E43" s="39"/>
    </row>
    <row r="44" spans="1:5" ht="15.75">
      <c r="A44" s="149">
        <v>40</v>
      </c>
      <c r="B44" s="153" t="s">
        <v>661</v>
      </c>
      <c r="C44" s="146">
        <f>C37+C41+C42+C43</f>
        <v>86618641</v>
      </c>
      <c r="D44" s="146">
        <f>D37+D41+D42+D43</f>
        <v>87189822</v>
      </c>
      <c r="E44" s="39"/>
    </row>
  </sheetData>
  <sheetProtection/>
  <mergeCells count="2">
    <mergeCell ref="A1:D1"/>
    <mergeCell ref="A2:D2"/>
  </mergeCells>
  <printOptions horizontalCentered="1"/>
  <pageMargins left="0.6692913385826772" right="0.5905511811023623" top="0.8267716535433072" bottom="0.7480314960629921" header="0.31496062992125984" footer="0.31496062992125984"/>
  <pageSetup fitToHeight="1" fitToWidth="1" horizontalDpi="600" verticalDpi="600" orientation="portrait" paperSize="9" scale="97" r:id="rId1"/>
  <headerFooter>
    <oddHeader>&amp;R&amp;"Arial,Normál"&amp;10 5. melléklet a 7/2019.(V.14.)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1"/>
  <sheetViews>
    <sheetView zoomScalePageLayoutView="0" workbookViewId="0" topLeftCell="A1">
      <selection activeCell="H39" sqref="H39"/>
    </sheetView>
  </sheetViews>
  <sheetFormatPr defaultColWidth="9.140625" defaultRowHeight="15"/>
  <cols>
    <col min="1" max="1" width="5.7109375" style="0" customWidth="1"/>
    <col min="2" max="2" width="68.28125" style="0" customWidth="1"/>
    <col min="3" max="5" width="11.8515625" style="0" customWidth="1"/>
    <col min="6" max="7" width="9.140625" style="0" customWidth="1"/>
    <col min="8" max="8" width="11.57421875" style="0" customWidth="1"/>
    <col min="9" max="10" width="12.421875" style="0" customWidth="1"/>
  </cols>
  <sheetData>
    <row r="1" spans="1:10" s="2" customFormat="1" ht="15.75">
      <c r="A1" s="239" t="s">
        <v>499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s="2" customFormat="1" ht="15.75">
      <c r="A2" s="239" t="s">
        <v>460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8" s="10" customFormat="1" ht="15.75">
      <c r="A3" s="2"/>
      <c r="B3" s="2"/>
      <c r="C3" s="2"/>
      <c r="D3" s="2"/>
      <c r="E3" s="2"/>
      <c r="F3" s="2"/>
      <c r="G3" s="2"/>
      <c r="H3" s="2"/>
    </row>
    <row r="4" spans="1:10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  <c r="J4" s="1" t="s">
        <v>93</v>
      </c>
    </row>
    <row r="5" spans="1:10" s="10" customFormat="1" ht="15.75">
      <c r="A5" s="1">
        <v>1</v>
      </c>
      <c r="B5" s="264" t="s">
        <v>9</v>
      </c>
      <c r="C5" s="266" t="s">
        <v>381</v>
      </c>
      <c r="D5" s="267"/>
      <c r="E5" s="268"/>
      <c r="F5" s="6" t="s">
        <v>462</v>
      </c>
      <c r="G5" s="6" t="s">
        <v>512</v>
      </c>
      <c r="H5" s="269" t="s">
        <v>5</v>
      </c>
      <c r="I5" s="269"/>
      <c r="J5" s="269"/>
    </row>
    <row r="6" spans="1:10" s="10" customFormat="1" ht="31.5">
      <c r="A6" s="1">
        <v>2</v>
      </c>
      <c r="B6" s="265"/>
      <c r="C6" s="6" t="s">
        <v>4</v>
      </c>
      <c r="D6" s="6" t="s">
        <v>570</v>
      </c>
      <c r="E6" s="6" t="s">
        <v>588</v>
      </c>
      <c r="F6" s="6" t="s">
        <v>4</v>
      </c>
      <c r="G6" s="6" t="s">
        <v>4</v>
      </c>
      <c r="H6" s="6" t="s">
        <v>4</v>
      </c>
      <c r="I6" s="6" t="s">
        <v>571</v>
      </c>
      <c r="J6" s="38" t="s">
        <v>589</v>
      </c>
    </row>
    <row r="7" spans="1:10" s="10" customFormat="1" ht="31.5">
      <c r="A7" s="1">
        <v>3</v>
      </c>
      <c r="B7" s="7" t="s">
        <v>17</v>
      </c>
      <c r="C7" s="14">
        <f>C11</f>
        <v>12114058</v>
      </c>
      <c r="D7" s="14">
        <f>D11</f>
        <v>4887468</v>
      </c>
      <c r="E7" s="14">
        <f>E11</f>
        <v>0</v>
      </c>
      <c r="F7" s="14">
        <f>F11</f>
        <v>0</v>
      </c>
      <c r="G7" s="14">
        <f>G11</f>
        <v>0</v>
      </c>
      <c r="H7" s="14">
        <f>C7+F7+G7</f>
        <v>12114058</v>
      </c>
      <c r="I7" s="14">
        <f>D7+F7+G7</f>
        <v>4887468</v>
      </c>
      <c r="J7" s="14">
        <f>E7</f>
        <v>0</v>
      </c>
    </row>
    <row r="8" spans="1:10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C8+F8+G8</f>
        <v>0</v>
      </c>
      <c r="I8" s="14">
        <f>D8+F8+G8</f>
        <v>0</v>
      </c>
      <c r="J8" s="14">
        <f aca="true" t="shared" si="0" ref="J8:J30">E8</f>
        <v>0</v>
      </c>
    </row>
    <row r="9" spans="1:10" s="10" customFormat="1" ht="15.75" hidden="1">
      <c r="A9" s="1"/>
      <c r="B9" s="7" t="s">
        <v>19</v>
      </c>
      <c r="C9" s="5"/>
      <c r="D9" s="5"/>
      <c r="E9" s="5"/>
      <c r="F9" s="5"/>
      <c r="G9" s="5"/>
      <c r="H9" s="14"/>
      <c r="I9" s="14"/>
      <c r="J9" s="14">
        <f t="shared" si="0"/>
        <v>0</v>
      </c>
    </row>
    <row r="10" spans="1:10" s="10" customFormat="1" ht="31.5">
      <c r="A10" s="1">
        <v>5</v>
      </c>
      <c r="B10" s="7" t="s">
        <v>549</v>
      </c>
      <c r="C10" s="5"/>
      <c r="D10" s="5"/>
      <c r="E10" s="5"/>
      <c r="F10" s="5"/>
      <c r="G10" s="5"/>
      <c r="H10" s="14"/>
      <c r="I10" s="14"/>
      <c r="J10" s="14"/>
    </row>
    <row r="11" spans="1:10" s="10" customFormat="1" ht="15.75">
      <c r="A11" s="1">
        <v>6</v>
      </c>
      <c r="B11" s="7" t="s">
        <v>21</v>
      </c>
      <c r="C11" s="5">
        <v>12114058</v>
      </c>
      <c r="D11" s="5">
        <v>4887468</v>
      </c>
      <c r="E11" s="5">
        <v>0</v>
      </c>
      <c r="F11" s="5">
        <v>0</v>
      </c>
      <c r="G11" s="5">
        <v>0</v>
      </c>
      <c r="H11" s="14">
        <f aca="true" t="shared" si="1" ref="H11:H17">C11+F11+G11</f>
        <v>12114058</v>
      </c>
      <c r="I11" s="14">
        <f>D11+F11+G11</f>
        <v>4887468</v>
      </c>
      <c r="J11" s="14">
        <f t="shared" si="0"/>
        <v>0</v>
      </c>
    </row>
    <row r="12" spans="1:10" s="10" customFormat="1" ht="15.75">
      <c r="A12" s="1">
        <v>7</v>
      </c>
      <c r="B12" s="7" t="s">
        <v>22</v>
      </c>
      <c r="C12" s="5">
        <f>SUM(C13:C14)</f>
        <v>1817109</v>
      </c>
      <c r="D12" s="5">
        <f>SUM(D13:D14)</f>
        <v>488747</v>
      </c>
      <c r="E12" s="5">
        <f>SUM(E13:E14)</f>
        <v>0</v>
      </c>
      <c r="F12" s="5">
        <v>0</v>
      </c>
      <c r="G12" s="5">
        <v>0</v>
      </c>
      <c r="H12" s="14">
        <f t="shared" si="1"/>
        <v>1817109</v>
      </c>
      <c r="I12" s="14">
        <f aca="true" t="shared" si="2" ref="I12:I17">D12+F12+G12</f>
        <v>488747</v>
      </c>
      <c r="J12" s="14">
        <f t="shared" si="0"/>
        <v>0</v>
      </c>
    </row>
    <row r="13" spans="1:10" s="10" customFormat="1" ht="15.75">
      <c r="A13" s="1">
        <v>8</v>
      </c>
      <c r="B13" s="113" t="s">
        <v>553</v>
      </c>
      <c r="C13" s="5">
        <v>454278</v>
      </c>
      <c r="D13" s="5">
        <v>323747</v>
      </c>
      <c r="E13" s="5">
        <v>0</v>
      </c>
      <c r="F13" s="5">
        <v>0</v>
      </c>
      <c r="G13" s="5">
        <v>0</v>
      </c>
      <c r="H13" s="14">
        <f t="shared" si="1"/>
        <v>454278</v>
      </c>
      <c r="I13" s="14">
        <f t="shared" si="2"/>
        <v>323747</v>
      </c>
      <c r="J13" s="14">
        <f t="shared" si="0"/>
        <v>0</v>
      </c>
    </row>
    <row r="14" spans="1:10" s="10" customFormat="1" ht="15.75">
      <c r="A14" s="1">
        <v>9</v>
      </c>
      <c r="B14" s="113" t="s">
        <v>554</v>
      </c>
      <c r="C14" s="5">
        <v>1362831</v>
      </c>
      <c r="D14" s="5">
        <v>165000</v>
      </c>
      <c r="E14" s="5">
        <v>0</v>
      </c>
      <c r="F14" s="5">
        <v>0</v>
      </c>
      <c r="G14" s="5">
        <v>0</v>
      </c>
      <c r="H14" s="14">
        <f t="shared" si="1"/>
        <v>1362831</v>
      </c>
      <c r="I14" s="14">
        <f t="shared" si="2"/>
        <v>165000</v>
      </c>
      <c r="J14" s="14">
        <f t="shared" si="0"/>
        <v>0</v>
      </c>
    </row>
    <row r="15" spans="1:10" s="10" customFormat="1" ht="15.75">
      <c r="A15" s="1">
        <v>10</v>
      </c>
      <c r="B15" s="7" t="s">
        <v>25</v>
      </c>
      <c r="C15" s="5">
        <v>10296949</v>
      </c>
      <c r="D15" s="5">
        <v>4398721</v>
      </c>
      <c r="E15" s="5">
        <v>0</v>
      </c>
      <c r="F15" s="5">
        <v>0</v>
      </c>
      <c r="G15" s="5">
        <v>0</v>
      </c>
      <c r="H15" s="14">
        <f t="shared" si="1"/>
        <v>10296949</v>
      </c>
      <c r="I15" s="14">
        <f t="shared" si="2"/>
        <v>4398721</v>
      </c>
      <c r="J15" s="14">
        <f t="shared" si="0"/>
        <v>0</v>
      </c>
    </row>
    <row r="16" spans="1:10" s="10" customFormat="1" ht="15.75">
      <c r="A16" s="1">
        <v>11</v>
      </c>
      <c r="B16" s="7" t="s">
        <v>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4">
        <f t="shared" si="1"/>
        <v>0</v>
      </c>
      <c r="I16" s="14">
        <f t="shared" si="2"/>
        <v>0</v>
      </c>
      <c r="J16" s="14">
        <f t="shared" si="0"/>
        <v>0</v>
      </c>
    </row>
    <row r="17" spans="1:10" s="10" customFormat="1" ht="15.75">
      <c r="A17" s="1">
        <v>12</v>
      </c>
      <c r="B17" s="7" t="s">
        <v>24</v>
      </c>
      <c r="C17" s="5">
        <f>SUM(C12,C15)</f>
        <v>12114058</v>
      </c>
      <c r="D17" s="5">
        <f>SUM(D12,D15)</f>
        <v>4887468</v>
      </c>
      <c r="E17" s="5">
        <f>SUM(E12,E15)</f>
        <v>0</v>
      </c>
      <c r="F17" s="5">
        <f>SUM(F12,F15)</f>
        <v>0</v>
      </c>
      <c r="G17" s="5">
        <f>SUM(G12,G15)</f>
        <v>0</v>
      </c>
      <c r="H17" s="14">
        <f t="shared" si="1"/>
        <v>12114058</v>
      </c>
      <c r="I17" s="14">
        <f t="shared" si="2"/>
        <v>4887468</v>
      </c>
      <c r="J17" s="14">
        <f t="shared" si="0"/>
        <v>0</v>
      </c>
    </row>
    <row r="18" spans="1:10" s="10" customFormat="1" ht="15.75" hidden="1">
      <c r="A18" s="1"/>
      <c r="B18" s="7" t="s">
        <v>26</v>
      </c>
      <c r="C18" s="5"/>
      <c r="D18" s="5"/>
      <c r="E18" s="5"/>
      <c r="F18" s="5"/>
      <c r="G18" s="5"/>
      <c r="H18" s="14"/>
      <c r="I18" s="12"/>
      <c r="J18" s="14">
        <f t="shared" si="0"/>
        <v>0</v>
      </c>
    </row>
    <row r="19" spans="1:10" s="10" customFormat="1" ht="15.75" hidden="1">
      <c r="A19" s="1"/>
      <c r="B19" s="7" t="s">
        <v>20</v>
      </c>
      <c r="C19" s="5"/>
      <c r="D19" s="5"/>
      <c r="E19" s="5"/>
      <c r="F19" s="5"/>
      <c r="G19" s="5"/>
      <c r="H19" s="14"/>
      <c r="I19" s="12"/>
      <c r="J19" s="14">
        <f t="shared" si="0"/>
        <v>0</v>
      </c>
    </row>
    <row r="20" spans="1:10" s="10" customFormat="1" ht="15.75" hidden="1">
      <c r="A20" s="1"/>
      <c r="B20" s="7" t="s">
        <v>27</v>
      </c>
      <c r="C20" s="5"/>
      <c r="D20" s="5"/>
      <c r="E20" s="5"/>
      <c r="F20" s="5"/>
      <c r="G20" s="5"/>
      <c r="H20" s="14">
        <f>C20+F20+G20</f>
        <v>0</v>
      </c>
      <c r="I20" s="12"/>
      <c r="J20" s="14">
        <f t="shared" si="0"/>
        <v>0</v>
      </c>
    </row>
    <row r="21" spans="1:10" s="10" customFormat="1" ht="15.75" hidden="1">
      <c r="A21" s="1"/>
      <c r="B21" s="7"/>
      <c r="C21" s="5"/>
      <c r="D21" s="5"/>
      <c r="E21" s="5"/>
      <c r="F21" s="5"/>
      <c r="G21" s="5"/>
      <c r="H21" s="14"/>
      <c r="I21" s="12"/>
      <c r="J21" s="14">
        <f t="shared" si="0"/>
        <v>0</v>
      </c>
    </row>
    <row r="22" spans="1:10" s="10" customFormat="1" ht="15.75" hidden="1">
      <c r="A22" s="1"/>
      <c r="B22" s="7"/>
      <c r="C22" s="5"/>
      <c r="D22" s="5"/>
      <c r="E22" s="5"/>
      <c r="F22" s="5"/>
      <c r="G22" s="5"/>
      <c r="H22" s="14"/>
      <c r="I22" s="12"/>
      <c r="J22" s="14">
        <f t="shared" si="0"/>
        <v>0</v>
      </c>
    </row>
    <row r="23" spans="1:10" s="10" customFormat="1" ht="15.75" hidden="1">
      <c r="A23" s="1"/>
      <c r="B23" s="7"/>
      <c r="C23" s="5"/>
      <c r="D23" s="5"/>
      <c r="E23" s="5"/>
      <c r="F23" s="5"/>
      <c r="G23" s="5"/>
      <c r="H23" s="14"/>
      <c r="I23" s="12"/>
      <c r="J23" s="14">
        <f t="shared" si="0"/>
        <v>0</v>
      </c>
    </row>
    <row r="24" spans="1:10" s="10" customFormat="1" ht="15.75" hidden="1">
      <c r="A24" s="1"/>
      <c r="B24" s="7"/>
      <c r="C24" s="5"/>
      <c r="D24" s="5"/>
      <c r="E24" s="5"/>
      <c r="F24" s="5"/>
      <c r="G24" s="5"/>
      <c r="H24" s="14"/>
      <c r="I24" s="12"/>
      <c r="J24" s="14">
        <f t="shared" si="0"/>
        <v>0</v>
      </c>
    </row>
    <row r="25" spans="1:10" s="10" customFormat="1" ht="15.75" hidden="1">
      <c r="A25" s="1"/>
      <c r="B25" s="7"/>
      <c r="C25" s="5"/>
      <c r="D25" s="5"/>
      <c r="E25" s="5"/>
      <c r="F25" s="5"/>
      <c r="G25" s="5"/>
      <c r="H25" s="14"/>
      <c r="I25" s="12"/>
      <c r="J25" s="14">
        <f t="shared" si="0"/>
        <v>0</v>
      </c>
    </row>
    <row r="26" spans="1:10" s="10" customFormat="1" ht="15.75" hidden="1">
      <c r="A26" s="1"/>
      <c r="B26" s="7"/>
      <c r="C26" s="5"/>
      <c r="D26" s="5"/>
      <c r="E26" s="5"/>
      <c r="F26" s="5"/>
      <c r="G26" s="5"/>
      <c r="H26" s="14"/>
      <c r="I26" s="12"/>
      <c r="J26" s="14">
        <f t="shared" si="0"/>
        <v>0</v>
      </c>
    </row>
    <row r="27" spans="1:10" s="10" customFormat="1" ht="15.75" hidden="1">
      <c r="A27" s="1"/>
      <c r="B27" s="7"/>
      <c r="C27" s="5"/>
      <c r="D27" s="5"/>
      <c r="E27" s="5"/>
      <c r="F27" s="5"/>
      <c r="G27" s="5"/>
      <c r="H27" s="14"/>
      <c r="I27" s="12"/>
      <c r="J27" s="14">
        <f t="shared" si="0"/>
        <v>0</v>
      </c>
    </row>
    <row r="28" spans="1:10" s="10" customFormat="1" ht="15.75" hidden="1">
      <c r="A28" s="1"/>
      <c r="B28" s="7"/>
      <c r="C28" s="5"/>
      <c r="D28" s="5"/>
      <c r="E28" s="5"/>
      <c r="F28" s="5"/>
      <c r="G28" s="5"/>
      <c r="H28" s="14"/>
      <c r="I28" s="12"/>
      <c r="J28" s="14">
        <f t="shared" si="0"/>
        <v>0</v>
      </c>
    </row>
    <row r="29" spans="1:10" ht="15.75" hidden="1">
      <c r="A29" s="1"/>
      <c r="B29" s="7"/>
      <c r="C29" s="5"/>
      <c r="D29" s="5"/>
      <c r="E29" s="5"/>
      <c r="F29" s="5"/>
      <c r="G29" s="5"/>
      <c r="H29" s="14"/>
      <c r="J29" s="14">
        <f t="shared" si="0"/>
        <v>0</v>
      </c>
    </row>
    <row r="30" spans="1:10" ht="15.75" hidden="1">
      <c r="A30" s="1"/>
      <c r="B30" s="7"/>
      <c r="C30" s="5"/>
      <c r="D30" s="5"/>
      <c r="E30" s="5"/>
      <c r="F30" s="5"/>
      <c r="G30" s="5"/>
      <c r="H30" s="14"/>
      <c r="J30" s="14">
        <f t="shared" si="0"/>
        <v>0</v>
      </c>
    </row>
    <row r="31" ht="15">
      <c r="I31" s="128"/>
    </row>
  </sheetData>
  <sheetProtection/>
  <mergeCells count="5">
    <mergeCell ref="B5:B6"/>
    <mergeCell ref="C5:E5"/>
    <mergeCell ref="H5:J5"/>
    <mergeCell ref="A1:J1"/>
    <mergeCell ref="A2:J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Header>&amp;R&amp;"Arial,Normál"&amp;10 6. melléklet a 7/2019.(V.14.)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E1">
      <selection activeCell="E31" sqref="A31:IV31"/>
    </sheetView>
  </sheetViews>
  <sheetFormatPr defaultColWidth="9.140625" defaultRowHeight="15"/>
  <cols>
    <col min="1" max="1" width="36.7109375" style="0" customWidth="1"/>
    <col min="2" max="6" width="14.140625" style="0" customWidth="1"/>
    <col min="7" max="7" width="36.7109375" style="0" customWidth="1"/>
    <col min="8" max="12" width="14.140625" style="0" customWidth="1"/>
  </cols>
  <sheetData>
    <row r="1" spans="1:12" s="2" customFormat="1" ht="15.75" customHeight="1">
      <c r="A1" s="270" t="s">
        <v>561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s="2" customFormat="1" ht="15.75">
      <c r="A2" s="239" t="s">
        <v>562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2:6" ht="15">
      <c r="B3" s="39"/>
      <c r="C3" s="39"/>
      <c r="D3" s="39"/>
      <c r="E3" s="39"/>
      <c r="F3" s="39"/>
    </row>
    <row r="4" spans="1:12" s="11" customFormat="1" ht="15.75">
      <c r="A4" s="82" t="s">
        <v>9</v>
      </c>
      <c r="B4" s="4" t="s">
        <v>563</v>
      </c>
      <c r="C4" s="4" t="s">
        <v>596</v>
      </c>
      <c r="D4" s="4" t="s">
        <v>564</v>
      </c>
      <c r="E4" s="6" t="s">
        <v>587</v>
      </c>
      <c r="F4" s="6" t="s">
        <v>588</v>
      </c>
      <c r="G4" s="82" t="s">
        <v>9</v>
      </c>
      <c r="H4" s="4" t="s">
        <v>563</v>
      </c>
      <c r="I4" s="4" t="s">
        <v>596</v>
      </c>
      <c r="J4" s="4" t="s">
        <v>564</v>
      </c>
      <c r="K4" s="6" t="s">
        <v>587</v>
      </c>
      <c r="L4" s="6" t="s">
        <v>588</v>
      </c>
    </row>
    <row r="5" spans="1:12" s="89" customFormat="1" ht="16.5">
      <c r="A5" s="244" t="s">
        <v>44</v>
      </c>
      <c r="B5" s="245"/>
      <c r="C5" s="245"/>
      <c r="D5" s="245"/>
      <c r="E5" s="245"/>
      <c r="F5" s="246"/>
      <c r="G5" s="247" t="s">
        <v>122</v>
      </c>
      <c r="H5" s="247"/>
      <c r="I5" s="247"/>
      <c r="J5" s="247"/>
      <c r="K5" s="247"/>
      <c r="L5" s="247"/>
    </row>
    <row r="6" spans="1:12" s="11" customFormat="1" ht="31.5">
      <c r="A6" s="84" t="s">
        <v>276</v>
      </c>
      <c r="B6" s="5">
        <v>14025524</v>
      </c>
      <c r="C6" s="5">
        <v>13682004</v>
      </c>
      <c r="D6" s="5">
        <f>Összesen!L7</f>
        <v>13092632</v>
      </c>
      <c r="E6" s="5">
        <f>Összesen!M7</f>
        <v>14170306</v>
      </c>
      <c r="F6" s="5">
        <f>Összesen!N7</f>
        <v>14005306</v>
      </c>
      <c r="G6" s="86" t="s">
        <v>39</v>
      </c>
      <c r="H6" s="5">
        <v>5770421</v>
      </c>
      <c r="I6" s="5">
        <v>6782391</v>
      </c>
      <c r="J6" s="5">
        <f>Összesen!Y7</f>
        <v>6714000</v>
      </c>
      <c r="K6" s="5">
        <f>Összesen!Z7</f>
        <v>6844000</v>
      </c>
      <c r="L6" s="5">
        <f>Összesen!AA7</f>
        <v>6800846</v>
      </c>
    </row>
    <row r="7" spans="1:12" s="11" customFormat="1" ht="30">
      <c r="A7" s="84" t="s">
        <v>298</v>
      </c>
      <c r="B7" s="5">
        <v>2822366</v>
      </c>
      <c r="C7" s="5">
        <v>2304397</v>
      </c>
      <c r="D7" s="5">
        <f>Összesen!L8</f>
        <v>2269000</v>
      </c>
      <c r="E7" s="5">
        <f>Összesen!M8</f>
        <v>4660258</v>
      </c>
      <c r="F7" s="5">
        <f>Összesen!N8</f>
        <v>4229740</v>
      </c>
      <c r="G7" s="86" t="s">
        <v>80</v>
      </c>
      <c r="H7" s="5">
        <v>1205064</v>
      </c>
      <c r="I7" s="5">
        <v>1358513</v>
      </c>
      <c r="J7" s="5">
        <f>Összesen!Y8</f>
        <v>1243250</v>
      </c>
      <c r="K7" s="5">
        <f>Összesen!Z8</f>
        <v>1243250</v>
      </c>
      <c r="L7" s="5">
        <f>Összesen!AA8</f>
        <v>1206546</v>
      </c>
    </row>
    <row r="8" spans="1:12" s="11" customFormat="1" ht="15.75">
      <c r="A8" s="84" t="s">
        <v>44</v>
      </c>
      <c r="B8" s="5">
        <v>1388633</v>
      </c>
      <c r="C8" s="5">
        <v>3043440</v>
      </c>
      <c r="D8" s="5">
        <f>Összesen!L9</f>
        <v>1643800</v>
      </c>
      <c r="E8" s="5">
        <f>Összesen!M9</f>
        <v>2446659</v>
      </c>
      <c r="F8" s="5">
        <f>Összesen!N9</f>
        <v>1461451</v>
      </c>
      <c r="G8" s="86" t="s">
        <v>81</v>
      </c>
      <c r="H8" s="5">
        <v>6573636</v>
      </c>
      <c r="I8" s="5">
        <v>5798360</v>
      </c>
      <c r="J8" s="5">
        <f>Összesen!Y9</f>
        <v>6487560</v>
      </c>
      <c r="K8" s="5">
        <f>Összesen!Z9</f>
        <v>7828087</v>
      </c>
      <c r="L8" s="5">
        <f>Összesen!AA9</f>
        <v>5516573</v>
      </c>
    </row>
    <row r="9" spans="1:12" s="11" customFormat="1" ht="15.75">
      <c r="A9" s="253" t="s">
        <v>356</v>
      </c>
      <c r="B9" s="251">
        <v>0</v>
      </c>
      <c r="C9" s="251">
        <v>0</v>
      </c>
      <c r="D9" s="251">
        <f>Összesen!L10</f>
        <v>0</v>
      </c>
      <c r="E9" s="251">
        <f>Összesen!M10</f>
        <v>3800</v>
      </c>
      <c r="F9" s="251">
        <f>Összesen!N10</f>
        <v>3800</v>
      </c>
      <c r="G9" s="86" t="s">
        <v>82</v>
      </c>
      <c r="H9" s="5">
        <v>985000</v>
      </c>
      <c r="I9" s="5">
        <v>924800</v>
      </c>
      <c r="J9" s="5">
        <f>Összesen!Y10</f>
        <v>627800</v>
      </c>
      <c r="K9" s="5">
        <f>Összesen!Z10</f>
        <v>1172800</v>
      </c>
      <c r="L9" s="5">
        <f>Összesen!AA10</f>
        <v>1008200</v>
      </c>
    </row>
    <row r="10" spans="1:12" s="11" customFormat="1" ht="15.75">
      <c r="A10" s="253"/>
      <c r="B10" s="251"/>
      <c r="C10" s="251"/>
      <c r="D10" s="251"/>
      <c r="E10" s="251"/>
      <c r="F10" s="251"/>
      <c r="G10" s="86" t="s">
        <v>83</v>
      </c>
      <c r="H10" s="5">
        <v>593203</v>
      </c>
      <c r="I10" s="5">
        <v>792067</v>
      </c>
      <c r="J10" s="5">
        <f>Összesen!Y11</f>
        <v>945572</v>
      </c>
      <c r="K10" s="5">
        <f>Összesen!Z11</f>
        <v>2316883</v>
      </c>
      <c r="L10" s="5">
        <f>Összesen!AA11</f>
        <v>897572</v>
      </c>
    </row>
    <row r="11" spans="1:12" s="11" customFormat="1" ht="15.75">
      <c r="A11" s="85" t="s">
        <v>85</v>
      </c>
      <c r="B11" s="13">
        <f>SUM(B6:B10)</f>
        <v>18236523</v>
      </c>
      <c r="C11" s="13">
        <f>SUM(C6:C10)</f>
        <v>19029841</v>
      </c>
      <c r="D11" s="13">
        <f>SUM(D6:D10)</f>
        <v>17005432</v>
      </c>
      <c r="E11" s="13">
        <f>SUM(E6:E10)</f>
        <v>21281023</v>
      </c>
      <c r="F11" s="13">
        <f>SUM(F6:F10)</f>
        <v>19700297</v>
      </c>
      <c r="G11" s="85" t="s">
        <v>86</v>
      </c>
      <c r="H11" s="13">
        <f>SUM(H6:H10)</f>
        <v>15127324</v>
      </c>
      <c r="I11" s="13">
        <f>SUM(I6:I10)</f>
        <v>15656131</v>
      </c>
      <c r="J11" s="13">
        <f>SUM(J6:J10)</f>
        <v>16018182</v>
      </c>
      <c r="K11" s="13">
        <f>SUM(K6:K10)</f>
        <v>19405020</v>
      </c>
      <c r="L11" s="13">
        <f>SUM(L6:L10)</f>
        <v>15429737</v>
      </c>
    </row>
    <row r="12" spans="1:12" s="11" customFormat="1" ht="15.75">
      <c r="A12" s="87" t="s">
        <v>127</v>
      </c>
      <c r="B12" s="88">
        <f>B11-H11</f>
        <v>3109199</v>
      </c>
      <c r="C12" s="88">
        <f>C11-I11</f>
        <v>3373710</v>
      </c>
      <c r="D12" s="88">
        <f>D11-J11</f>
        <v>987250</v>
      </c>
      <c r="E12" s="88">
        <f>E11-K11</f>
        <v>1876003</v>
      </c>
      <c r="F12" s="88">
        <f>F11-L11</f>
        <v>4270560</v>
      </c>
      <c r="G12" s="254" t="s">
        <v>120</v>
      </c>
      <c r="H12" s="252">
        <v>456824</v>
      </c>
      <c r="I12" s="252">
        <v>359725</v>
      </c>
      <c r="J12" s="252">
        <f>Összesen!Y13</f>
        <v>478395</v>
      </c>
      <c r="K12" s="252">
        <f>Összesen!Z13</f>
        <v>907717</v>
      </c>
      <c r="L12" s="252">
        <f>Összesen!AA13</f>
        <v>478395</v>
      </c>
    </row>
    <row r="13" spans="1:12" s="11" customFormat="1" ht="15.75">
      <c r="A13" s="87" t="s">
        <v>118</v>
      </c>
      <c r="B13" s="5">
        <v>1572307</v>
      </c>
      <c r="C13" s="5">
        <v>3303195</v>
      </c>
      <c r="D13" s="5">
        <f>Összesen!L14</f>
        <v>5683437</v>
      </c>
      <c r="E13" s="5">
        <f>Összesen!M14</f>
        <v>5683437</v>
      </c>
      <c r="F13" s="5">
        <f>Összesen!N14</f>
        <v>5683437</v>
      </c>
      <c r="G13" s="254"/>
      <c r="H13" s="252"/>
      <c r="I13" s="252"/>
      <c r="J13" s="252"/>
      <c r="K13" s="252"/>
      <c r="L13" s="252"/>
    </row>
    <row r="14" spans="1:12" s="11" customFormat="1" ht="15.75">
      <c r="A14" s="87" t="s">
        <v>119</v>
      </c>
      <c r="B14" s="5">
        <v>359725</v>
      </c>
      <c r="C14" s="5">
        <v>478395</v>
      </c>
      <c r="D14" s="5">
        <f>Összesen!L15</f>
        <v>0</v>
      </c>
      <c r="E14" s="5">
        <f>Összesen!M15</f>
        <v>429322</v>
      </c>
      <c r="F14" s="5">
        <f>Összesen!N15</f>
        <v>429322</v>
      </c>
      <c r="G14" s="254"/>
      <c r="H14" s="252"/>
      <c r="I14" s="252"/>
      <c r="J14" s="252"/>
      <c r="K14" s="252"/>
      <c r="L14" s="252"/>
    </row>
    <row r="15" spans="1:12" s="11" customFormat="1" ht="15.75" hidden="1">
      <c r="A15" s="61" t="s">
        <v>152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61" t="s">
        <v>153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1:12" s="11" customFormat="1" ht="15.75">
      <c r="A16" s="85" t="s">
        <v>10</v>
      </c>
      <c r="B16" s="14">
        <f>B11+B13+B14+B15</f>
        <v>20168555</v>
      </c>
      <c r="C16" s="14">
        <f>C11+C13+C14+C15</f>
        <v>22811431</v>
      </c>
      <c r="D16" s="14">
        <f>D11+D13+D14+D15</f>
        <v>22688869</v>
      </c>
      <c r="E16" s="14">
        <f>E11+E13+E14+E15</f>
        <v>27393782</v>
      </c>
      <c r="F16" s="14">
        <f>F11+F13+F14+F15</f>
        <v>25813056</v>
      </c>
      <c r="G16" s="85" t="s">
        <v>11</v>
      </c>
      <c r="H16" s="14">
        <f>H11+H12+H15</f>
        <v>15584148</v>
      </c>
      <c r="I16" s="14">
        <f>I11+I12+I15</f>
        <v>16015856</v>
      </c>
      <c r="J16" s="14">
        <f>J11+J12+J15</f>
        <v>16496577</v>
      </c>
      <c r="K16" s="14">
        <f>K11+K12+K15</f>
        <v>20312737</v>
      </c>
      <c r="L16" s="14">
        <f>L11+L12+L15</f>
        <v>15908132</v>
      </c>
    </row>
    <row r="17" spans="1:12" s="89" customFormat="1" ht="16.5">
      <c r="A17" s="248" t="s">
        <v>121</v>
      </c>
      <c r="B17" s="249"/>
      <c r="C17" s="249"/>
      <c r="D17" s="249"/>
      <c r="E17" s="249"/>
      <c r="F17" s="250"/>
      <c r="G17" s="247" t="s">
        <v>100</v>
      </c>
      <c r="H17" s="247"/>
      <c r="I17" s="247"/>
      <c r="J17" s="247"/>
      <c r="K17" s="247"/>
      <c r="L17" s="247"/>
    </row>
    <row r="18" spans="1:12" s="11" customFormat="1" ht="31.5">
      <c r="A18" s="84" t="s">
        <v>285</v>
      </c>
      <c r="B18" s="5">
        <v>2690531</v>
      </c>
      <c r="C18" s="5">
        <v>0</v>
      </c>
      <c r="D18" s="5">
        <f>Összesen!L18</f>
        <v>1197831</v>
      </c>
      <c r="E18" s="5">
        <f>Összesen!M18</f>
        <v>0</v>
      </c>
      <c r="F18" s="5">
        <f>Összesen!N18</f>
        <v>0</v>
      </c>
      <c r="G18" s="84" t="s">
        <v>98</v>
      </c>
      <c r="H18" s="5">
        <v>4004201</v>
      </c>
      <c r="I18" s="5">
        <v>1106386</v>
      </c>
      <c r="J18" s="5">
        <f>Összesen!Y18</f>
        <v>12046458</v>
      </c>
      <c r="K18" s="5">
        <f>Összesen!Z18</f>
        <v>5269468</v>
      </c>
      <c r="L18" s="5">
        <f>Összesen!AA18</f>
        <v>661400</v>
      </c>
    </row>
    <row r="19" spans="1:12" s="11" customFormat="1" ht="15.75">
      <c r="A19" s="84" t="s">
        <v>121</v>
      </c>
      <c r="B19" s="5">
        <v>54500</v>
      </c>
      <c r="C19" s="5">
        <v>182850</v>
      </c>
      <c r="D19" s="5">
        <f>Összesen!L19</f>
        <v>0</v>
      </c>
      <c r="E19" s="5">
        <f>Összesen!M19</f>
        <v>0</v>
      </c>
      <c r="F19" s="5">
        <f>Összesen!N19</f>
        <v>0</v>
      </c>
      <c r="G19" s="84" t="s">
        <v>45</v>
      </c>
      <c r="H19" s="5">
        <v>7042</v>
      </c>
      <c r="I19" s="5">
        <v>958114</v>
      </c>
      <c r="J19" s="5">
        <f>Összesen!Y19</f>
        <v>5624975</v>
      </c>
      <c r="K19" s="5">
        <f>Összesen!Z19</f>
        <v>6184659</v>
      </c>
      <c r="L19" s="5">
        <f>Összesen!AA19</f>
        <v>873129</v>
      </c>
    </row>
    <row r="20" spans="1:12" s="11" customFormat="1" ht="15.75">
      <c r="A20" s="84" t="s">
        <v>357</v>
      </c>
      <c r="B20" s="5">
        <v>0</v>
      </c>
      <c r="C20" s="5">
        <v>800000</v>
      </c>
      <c r="D20" s="5">
        <f>Összesen!L20</f>
        <v>0</v>
      </c>
      <c r="E20" s="5">
        <f>Összesen!M20</f>
        <v>0</v>
      </c>
      <c r="F20" s="5">
        <f>Összesen!N20</f>
        <v>0</v>
      </c>
      <c r="G20" s="84" t="s">
        <v>195</v>
      </c>
      <c r="H20" s="5">
        <v>15000</v>
      </c>
      <c r="I20" s="5">
        <v>30488</v>
      </c>
      <c r="J20" s="5">
        <f>Összesen!Y20</f>
        <v>15639</v>
      </c>
      <c r="K20" s="5">
        <f>Összesen!Z20</f>
        <v>25639</v>
      </c>
      <c r="L20" s="5">
        <f>Összesen!AA20</f>
        <v>25064</v>
      </c>
    </row>
    <row r="21" spans="1:12" s="11" customFormat="1" ht="15.75">
      <c r="A21" s="85" t="s">
        <v>85</v>
      </c>
      <c r="B21" s="13">
        <f>SUM(B18:B20)</f>
        <v>2745031</v>
      </c>
      <c r="C21" s="13">
        <f>SUM(C18:C20)</f>
        <v>982850</v>
      </c>
      <c r="D21" s="13">
        <f>SUM(D18:D20)</f>
        <v>1197831</v>
      </c>
      <c r="E21" s="13">
        <f>SUM(E18:E20)</f>
        <v>0</v>
      </c>
      <c r="F21" s="13">
        <f>SUM(F18:F20)</f>
        <v>0</v>
      </c>
      <c r="G21" s="85" t="s">
        <v>86</v>
      </c>
      <c r="H21" s="13">
        <f>SUM(H18:H20)</f>
        <v>4026243</v>
      </c>
      <c r="I21" s="13">
        <f>SUM(I18:I20)</f>
        <v>2094988</v>
      </c>
      <c r="J21" s="13">
        <f>SUM(J18:J20)</f>
        <v>17687072</v>
      </c>
      <c r="K21" s="13">
        <f>SUM(K18:K20)</f>
        <v>11479766</v>
      </c>
      <c r="L21" s="13">
        <f>SUM(L18:L20)</f>
        <v>1559593</v>
      </c>
    </row>
    <row r="22" spans="1:12" s="11" customFormat="1" ht="15.75">
      <c r="A22" s="87" t="s">
        <v>127</v>
      </c>
      <c r="B22" s="88">
        <f>B21-H21</f>
        <v>-1281212</v>
      </c>
      <c r="C22" s="88">
        <f>C21-I21</f>
        <v>-1112138</v>
      </c>
      <c r="D22" s="88">
        <f>D21-J21</f>
        <v>-16489241</v>
      </c>
      <c r="E22" s="88">
        <f>E21-K21</f>
        <v>-11479766</v>
      </c>
      <c r="F22" s="88">
        <f>F21-L21</f>
        <v>-1559593</v>
      </c>
      <c r="G22" s="254" t="s">
        <v>120</v>
      </c>
      <c r="H22" s="252">
        <v>0</v>
      </c>
      <c r="I22" s="252">
        <v>0</v>
      </c>
      <c r="J22" s="252">
        <f>Összesen!Y22</f>
        <v>0</v>
      </c>
      <c r="K22" s="252">
        <f>Összesen!Z22</f>
        <v>0</v>
      </c>
      <c r="L22" s="252">
        <f>Összesen!AA22</f>
        <v>0</v>
      </c>
    </row>
    <row r="23" spans="1:12" s="11" customFormat="1" ht="15.75">
      <c r="A23" s="87" t="s">
        <v>118</v>
      </c>
      <c r="B23" s="5">
        <v>0</v>
      </c>
      <c r="C23" s="5">
        <v>0</v>
      </c>
      <c r="D23" s="5">
        <f>Összesen!L23</f>
        <v>0</v>
      </c>
      <c r="E23" s="5">
        <f>Összesen!M23</f>
        <v>0</v>
      </c>
      <c r="F23" s="5">
        <f>Összesen!N23</f>
        <v>0</v>
      </c>
      <c r="G23" s="254"/>
      <c r="H23" s="252"/>
      <c r="I23" s="252"/>
      <c r="J23" s="252"/>
      <c r="K23" s="252"/>
      <c r="L23" s="252"/>
    </row>
    <row r="24" spans="1:12" s="11" customFormat="1" ht="15.75">
      <c r="A24" s="87" t="s">
        <v>119</v>
      </c>
      <c r="B24" s="5">
        <v>0</v>
      </c>
      <c r="C24" s="5">
        <v>0</v>
      </c>
      <c r="D24" s="5">
        <f>Összesen!L24</f>
        <v>10296949</v>
      </c>
      <c r="E24" s="5">
        <f>Összesen!M24</f>
        <v>4398721</v>
      </c>
      <c r="F24" s="5">
        <f>Összesen!N24</f>
        <v>0</v>
      </c>
      <c r="G24" s="254"/>
      <c r="H24" s="252"/>
      <c r="I24" s="252"/>
      <c r="J24" s="252"/>
      <c r="K24" s="252"/>
      <c r="L24" s="252"/>
    </row>
    <row r="25" spans="1:12" s="11" customFormat="1" ht="31.5">
      <c r="A25" s="85" t="s">
        <v>12</v>
      </c>
      <c r="B25" s="14">
        <f>B21+B23+B24</f>
        <v>2745031</v>
      </c>
      <c r="C25" s="14">
        <f>C21+C23+C24</f>
        <v>982850</v>
      </c>
      <c r="D25" s="14">
        <f>D21+D23+D24</f>
        <v>11494780</v>
      </c>
      <c r="E25" s="14">
        <f>E21+E23+E24</f>
        <v>4398721</v>
      </c>
      <c r="F25" s="14">
        <f>F21+F23+F24</f>
        <v>0</v>
      </c>
      <c r="G25" s="85" t="s">
        <v>13</v>
      </c>
      <c r="H25" s="14">
        <f>H21+H22</f>
        <v>4026243</v>
      </c>
      <c r="I25" s="14">
        <f>I21+I22</f>
        <v>2094988</v>
      </c>
      <c r="J25" s="14">
        <f>J21+J22</f>
        <v>17687072</v>
      </c>
      <c r="K25" s="14">
        <f>K21+K22</f>
        <v>11479766</v>
      </c>
      <c r="L25" s="14">
        <f>L21+L22</f>
        <v>1559593</v>
      </c>
    </row>
    <row r="26" spans="1:12" s="89" customFormat="1" ht="16.5">
      <c r="A26" s="244" t="s">
        <v>123</v>
      </c>
      <c r="B26" s="245"/>
      <c r="C26" s="245"/>
      <c r="D26" s="245"/>
      <c r="E26" s="245"/>
      <c r="F26" s="246"/>
      <c r="G26" s="247" t="s">
        <v>124</v>
      </c>
      <c r="H26" s="247"/>
      <c r="I26" s="247"/>
      <c r="J26" s="247"/>
      <c r="K26" s="247"/>
      <c r="L26" s="247"/>
    </row>
    <row r="27" spans="1:12" s="11" customFormat="1" ht="15.75">
      <c r="A27" s="84" t="s">
        <v>125</v>
      </c>
      <c r="B27" s="5">
        <f>B11+B21</f>
        <v>20981554</v>
      </c>
      <c r="C27" s="5">
        <f>C11+C21</f>
        <v>20012691</v>
      </c>
      <c r="D27" s="5">
        <f>D11+D21</f>
        <v>18203263</v>
      </c>
      <c r="E27" s="5">
        <f>E11+E21</f>
        <v>21281023</v>
      </c>
      <c r="F27" s="5">
        <f>F11+F21</f>
        <v>19700297</v>
      </c>
      <c r="G27" s="84" t="s">
        <v>126</v>
      </c>
      <c r="H27" s="5">
        <f>H11+H21</f>
        <v>19153567</v>
      </c>
      <c r="I27" s="5">
        <f>I11+I21</f>
        <v>17751119</v>
      </c>
      <c r="J27" s="5">
        <f aca="true" t="shared" si="0" ref="J27:L28">J11+J21</f>
        <v>33705254</v>
      </c>
      <c r="K27" s="5">
        <f t="shared" si="0"/>
        <v>30884786</v>
      </c>
      <c r="L27" s="5">
        <f t="shared" si="0"/>
        <v>16989330</v>
      </c>
    </row>
    <row r="28" spans="1:12" s="11" customFormat="1" ht="15.75">
      <c r="A28" s="87" t="s">
        <v>127</v>
      </c>
      <c r="B28" s="88">
        <f>B27-H27</f>
        <v>1827987</v>
      </c>
      <c r="C28" s="88">
        <f>C27-I27</f>
        <v>2261572</v>
      </c>
      <c r="D28" s="88">
        <f>D27-J27</f>
        <v>-15501991</v>
      </c>
      <c r="E28" s="88">
        <f>E27-K27</f>
        <v>-9603763</v>
      </c>
      <c r="F28" s="88">
        <f>F27-L27</f>
        <v>2710967</v>
      </c>
      <c r="G28" s="254" t="s">
        <v>120</v>
      </c>
      <c r="H28" s="252">
        <f>H12+H22</f>
        <v>456824</v>
      </c>
      <c r="I28" s="252">
        <f>I12+I22</f>
        <v>359725</v>
      </c>
      <c r="J28" s="252">
        <f t="shared" si="0"/>
        <v>478395</v>
      </c>
      <c r="K28" s="252">
        <f t="shared" si="0"/>
        <v>907717</v>
      </c>
      <c r="L28" s="252">
        <f t="shared" si="0"/>
        <v>478395</v>
      </c>
    </row>
    <row r="29" spans="1:12" s="11" customFormat="1" ht="15.75">
      <c r="A29" s="87" t="s">
        <v>118</v>
      </c>
      <c r="B29" s="5">
        <f>B13+B23</f>
        <v>1572307</v>
      </c>
      <c r="C29" s="5">
        <f>C13+C23</f>
        <v>3303195</v>
      </c>
      <c r="D29" s="5">
        <f aca="true" t="shared" si="1" ref="D29:F30">D13+D23</f>
        <v>5683437</v>
      </c>
      <c r="E29" s="5">
        <f t="shared" si="1"/>
        <v>5683437</v>
      </c>
      <c r="F29" s="5">
        <f t="shared" si="1"/>
        <v>5683437</v>
      </c>
      <c r="G29" s="254"/>
      <c r="H29" s="252"/>
      <c r="I29" s="252"/>
      <c r="J29" s="252"/>
      <c r="K29" s="252"/>
      <c r="L29" s="252"/>
    </row>
    <row r="30" spans="1:12" s="11" customFormat="1" ht="15.75">
      <c r="A30" s="87" t="s">
        <v>119</v>
      </c>
      <c r="B30" s="5">
        <f>B14+B24</f>
        <v>359725</v>
      </c>
      <c r="C30" s="5">
        <f>C14+C24</f>
        <v>478395</v>
      </c>
      <c r="D30" s="5">
        <f t="shared" si="1"/>
        <v>10296949</v>
      </c>
      <c r="E30" s="5">
        <f t="shared" si="1"/>
        <v>4828043</v>
      </c>
      <c r="F30" s="5">
        <f t="shared" si="1"/>
        <v>429322</v>
      </c>
      <c r="G30" s="254"/>
      <c r="H30" s="252"/>
      <c r="I30" s="252"/>
      <c r="J30" s="252"/>
      <c r="K30" s="252"/>
      <c r="L30" s="252"/>
    </row>
    <row r="31" spans="1:12" s="11" customFormat="1" ht="15.75" hidden="1">
      <c r="A31" s="61" t="s">
        <v>152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1" t="s">
        <v>153</v>
      </c>
      <c r="H31" s="76">
        <f>H15</f>
        <v>0</v>
      </c>
      <c r="I31" s="76">
        <f>I15</f>
        <v>0</v>
      </c>
      <c r="J31" s="76">
        <f>J15</f>
        <v>0</v>
      </c>
      <c r="K31" s="76">
        <f>K15</f>
        <v>0</v>
      </c>
      <c r="L31" s="76">
        <f>L15</f>
        <v>0</v>
      </c>
    </row>
    <row r="32" spans="1:12" s="11" customFormat="1" ht="15.75">
      <c r="A32" s="83" t="s">
        <v>7</v>
      </c>
      <c r="B32" s="14">
        <f>B27+B29+B30+B31</f>
        <v>22913586</v>
      </c>
      <c r="C32" s="14">
        <f>C27+C29+C30+C31</f>
        <v>23794281</v>
      </c>
      <c r="D32" s="14">
        <f>D27+D29+D30+D31</f>
        <v>34183649</v>
      </c>
      <c r="E32" s="14">
        <f>E27+E29+E30+E31</f>
        <v>31792503</v>
      </c>
      <c r="F32" s="14">
        <f>F27+F29+F30+F31</f>
        <v>25813056</v>
      </c>
      <c r="G32" s="83" t="s">
        <v>8</v>
      </c>
      <c r="H32" s="14">
        <f>SUM(H27:H31)</f>
        <v>19610391</v>
      </c>
      <c r="I32" s="14">
        <f>SUM(I27:I31)</f>
        <v>18110844</v>
      </c>
      <c r="J32" s="14">
        <f>SUM(J27:J31)</f>
        <v>34183649</v>
      </c>
      <c r="K32" s="14">
        <f>SUM(K27:K31)</f>
        <v>31792503</v>
      </c>
      <c r="L32" s="14">
        <f>SUM(L27:L31)</f>
        <v>17467725</v>
      </c>
    </row>
  </sheetData>
  <sheetProtection/>
  <mergeCells count="32">
    <mergeCell ref="L28:L30"/>
    <mergeCell ref="K28:K30"/>
    <mergeCell ref="G26:L26"/>
    <mergeCell ref="J12:J14"/>
    <mergeCell ref="J22:J24"/>
    <mergeCell ref="K12:K14"/>
    <mergeCell ref="C9:C10"/>
    <mergeCell ref="F9:F10"/>
    <mergeCell ref="L22:L24"/>
    <mergeCell ref="K22:K24"/>
    <mergeCell ref="I22:I24"/>
    <mergeCell ref="E9:E10"/>
    <mergeCell ref="A9:A10"/>
    <mergeCell ref="B9:B10"/>
    <mergeCell ref="J28:J30"/>
    <mergeCell ref="G22:G24"/>
    <mergeCell ref="L12:L14"/>
    <mergeCell ref="D9:D10"/>
    <mergeCell ref="A26:F26"/>
    <mergeCell ref="G28:G30"/>
    <mergeCell ref="H28:H30"/>
    <mergeCell ref="I28:I30"/>
    <mergeCell ref="A1:L1"/>
    <mergeCell ref="A2:L2"/>
    <mergeCell ref="G12:G14"/>
    <mergeCell ref="H12:H14"/>
    <mergeCell ref="I12:I14"/>
    <mergeCell ref="H22:H24"/>
    <mergeCell ref="A17:F17"/>
    <mergeCell ref="G5:L5"/>
    <mergeCell ref="A5:F5"/>
    <mergeCell ref="G17:L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C30" sqref="C30"/>
    </sheetView>
  </sheetViews>
  <sheetFormatPr defaultColWidth="9.140625" defaultRowHeight="15"/>
  <cols>
    <col min="1" max="1" width="5.7109375" style="68" customWidth="1"/>
    <col min="2" max="2" width="57.57421875" style="68" customWidth="1"/>
    <col min="3" max="3" width="14.57421875" style="68" customWidth="1"/>
    <col min="4" max="16384" width="9.140625" style="68" customWidth="1"/>
  </cols>
  <sheetData>
    <row r="1" spans="1:3" s="16" customFormat="1" ht="35.25" customHeight="1">
      <c r="A1" s="271" t="s">
        <v>621</v>
      </c>
      <c r="B1" s="271"/>
      <c r="C1" s="271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6"/>
    </row>
    <row r="5" spans="1:3" s="10" customFormat="1" ht="15.75">
      <c r="A5" s="1">
        <v>2</v>
      </c>
      <c r="B5" s="145" t="s">
        <v>618</v>
      </c>
      <c r="C5" s="146">
        <v>6764382</v>
      </c>
    </row>
    <row r="6" spans="1:3" s="10" customFormat="1" ht="15.75">
      <c r="A6" s="1">
        <v>3</v>
      </c>
      <c r="B6" s="84" t="s">
        <v>276</v>
      </c>
      <c r="C6" s="147">
        <f>Összesen!N7</f>
        <v>14005306</v>
      </c>
    </row>
    <row r="7" spans="1:3" s="10" customFormat="1" ht="15.75">
      <c r="A7" s="1">
        <v>4</v>
      </c>
      <c r="B7" s="84" t="s">
        <v>285</v>
      </c>
      <c r="C7" s="147">
        <f>Összesen!N18</f>
        <v>0</v>
      </c>
    </row>
    <row r="8" spans="1:3" s="10" customFormat="1" ht="15.75">
      <c r="A8" s="1">
        <v>5</v>
      </c>
      <c r="B8" s="84" t="s">
        <v>298</v>
      </c>
      <c r="C8" s="147">
        <f>Összesen!N8</f>
        <v>4229740</v>
      </c>
    </row>
    <row r="9" spans="1:3" s="10" customFormat="1" ht="15.75">
      <c r="A9" s="1">
        <v>6</v>
      </c>
      <c r="B9" s="84" t="s">
        <v>44</v>
      </c>
      <c r="C9" s="147">
        <f>Összesen!N9</f>
        <v>1461451</v>
      </c>
    </row>
    <row r="10" spans="1:3" s="10" customFormat="1" ht="15.75">
      <c r="A10" s="1">
        <v>7</v>
      </c>
      <c r="B10" s="84" t="s">
        <v>121</v>
      </c>
      <c r="C10" s="147">
        <f>Összesen!N19</f>
        <v>0</v>
      </c>
    </row>
    <row r="11" spans="1:3" s="10" customFormat="1" ht="15.75">
      <c r="A11" s="1">
        <v>8</v>
      </c>
      <c r="B11" s="84" t="s">
        <v>356</v>
      </c>
      <c r="C11" s="147">
        <f>Összesen!N10</f>
        <v>3800</v>
      </c>
    </row>
    <row r="12" spans="1:3" s="10" customFormat="1" ht="15.75">
      <c r="A12" s="1">
        <v>9</v>
      </c>
      <c r="B12" s="84" t="s">
        <v>357</v>
      </c>
      <c r="C12" s="147">
        <f>Összesen!N20</f>
        <v>0</v>
      </c>
    </row>
    <row r="13" spans="1:3" s="10" customFormat="1" ht="15.75">
      <c r="A13" s="1">
        <v>10</v>
      </c>
      <c r="B13" s="84" t="s">
        <v>366</v>
      </c>
      <c r="C13" s="147">
        <f>Összesen!N14-Összesen!N14</f>
        <v>0</v>
      </c>
    </row>
    <row r="14" spans="1:3" s="10" customFormat="1" ht="15.75">
      <c r="A14" s="1">
        <v>11</v>
      </c>
      <c r="B14" s="84" t="s">
        <v>367</v>
      </c>
      <c r="C14" s="147">
        <f>Összesen!N23-Összesen!N23</f>
        <v>0</v>
      </c>
    </row>
    <row r="15" spans="1:3" s="10" customFormat="1" ht="15.75">
      <c r="A15" s="1">
        <v>12</v>
      </c>
      <c r="B15" s="84" t="s">
        <v>364</v>
      </c>
      <c r="C15" s="147">
        <f>Összesen!N15</f>
        <v>429322</v>
      </c>
    </row>
    <row r="16" spans="1:3" s="10" customFormat="1" ht="15.75">
      <c r="A16" s="1">
        <v>13</v>
      </c>
      <c r="B16" s="84" t="s">
        <v>365</v>
      </c>
      <c r="C16" s="147">
        <f>Összesen!N24</f>
        <v>0</v>
      </c>
    </row>
    <row r="17" spans="1:3" s="10" customFormat="1" ht="15.75">
      <c r="A17" s="1">
        <v>14</v>
      </c>
      <c r="B17" s="7" t="s">
        <v>619</v>
      </c>
      <c r="C17" s="147">
        <f>vagyonmérleg!D40-vagyonmérleg!C40</f>
        <v>-997201</v>
      </c>
    </row>
    <row r="18" spans="1:3" s="10" customFormat="1" ht="15.75">
      <c r="A18" s="1">
        <v>15</v>
      </c>
      <c r="B18" s="8" t="s">
        <v>7</v>
      </c>
      <c r="C18" s="146">
        <f>SUM(C6:C17)</f>
        <v>19132418</v>
      </c>
    </row>
    <row r="19" spans="1:3" s="10" customFormat="1" ht="15.75">
      <c r="A19" s="1">
        <v>16</v>
      </c>
      <c r="B19" s="7" t="s">
        <v>39</v>
      </c>
      <c r="C19" s="132">
        <f>Összesen!AA7</f>
        <v>6800846</v>
      </c>
    </row>
    <row r="20" spans="1:3" s="10" customFormat="1" ht="15.75">
      <c r="A20" s="1">
        <v>17</v>
      </c>
      <c r="B20" s="7" t="s">
        <v>80</v>
      </c>
      <c r="C20" s="132">
        <f>Összesen!AA8</f>
        <v>1206546</v>
      </c>
    </row>
    <row r="21" spans="1:3" s="10" customFormat="1" ht="15.75">
      <c r="A21" s="1">
        <v>18</v>
      </c>
      <c r="B21" s="7" t="s">
        <v>81</v>
      </c>
      <c r="C21" s="132">
        <f>Összesen!AA9</f>
        <v>5516573</v>
      </c>
    </row>
    <row r="22" spans="1:3" s="10" customFormat="1" ht="15.75">
      <c r="A22" s="1">
        <v>19</v>
      </c>
      <c r="B22" s="7" t="s">
        <v>82</v>
      </c>
      <c r="C22" s="132">
        <f>Összesen!AA10</f>
        <v>1008200</v>
      </c>
    </row>
    <row r="23" spans="1:3" s="10" customFormat="1" ht="15.75">
      <c r="A23" s="1">
        <v>20</v>
      </c>
      <c r="B23" s="7" t="s">
        <v>83</v>
      </c>
      <c r="C23" s="132">
        <f>Összesen!AA11</f>
        <v>897572</v>
      </c>
    </row>
    <row r="24" spans="1:3" s="10" customFormat="1" ht="15.75">
      <c r="A24" s="1">
        <v>21</v>
      </c>
      <c r="B24" s="7" t="s">
        <v>98</v>
      </c>
      <c r="C24" s="132">
        <f>Összesen!AA18</f>
        <v>661400</v>
      </c>
    </row>
    <row r="25" spans="1:3" s="10" customFormat="1" ht="15.75">
      <c r="A25" s="1">
        <v>22</v>
      </c>
      <c r="B25" s="7" t="s">
        <v>45</v>
      </c>
      <c r="C25" s="132">
        <f>Összesen!AA19</f>
        <v>873129</v>
      </c>
    </row>
    <row r="26" spans="1:3" s="10" customFormat="1" ht="15.75">
      <c r="A26" s="1">
        <v>23</v>
      </c>
      <c r="B26" s="7" t="s">
        <v>195</v>
      </c>
      <c r="C26" s="132">
        <f>Összesen!AA20</f>
        <v>25064</v>
      </c>
    </row>
    <row r="27" spans="1:3" s="10" customFormat="1" ht="15.75">
      <c r="A27" s="1">
        <v>24</v>
      </c>
      <c r="B27" s="7" t="s">
        <v>92</v>
      </c>
      <c r="C27" s="132">
        <f>Összesen!AA13</f>
        <v>478395</v>
      </c>
    </row>
    <row r="28" spans="1:3" s="10" customFormat="1" ht="15.75">
      <c r="A28" s="1">
        <v>25</v>
      </c>
      <c r="B28" s="7" t="s">
        <v>99</v>
      </c>
      <c r="C28" s="132">
        <f>Összesen!AA22</f>
        <v>0</v>
      </c>
    </row>
    <row r="29" spans="1:3" s="10" customFormat="1" ht="15.75">
      <c r="A29" s="1">
        <v>26</v>
      </c>
      <c r="B29" s="7" t="s">
        <v>619</v>
      </c>
      <c r="C29" s="132">
        <f>vagyonmérleg!D31-vagyonmérleg!C31</f>
        <v>-21000</v>
      </c>
    </row>
    <row r="30" spans="1:3" s="10" customFormat="1" ht="15.75">
      <c r="A30" s="1">
        <v>27</v>
      </c>
      <c r="B30" s="8" t="s">
        <v>8</v>
      </c>
      <c r="C30" s="146">
        <f>SUM(C19:C29)</f>
        <v>17446725</v>
      </c>
    </row>
    <row r="31" spans="1:3" ht="15.75">
      <c r="A31" s="1">
        <v>28</v>
      </c>
      <c r="B31" s="8" t="s">
        <v>102</v>
      </c>
      <c r="C31" s="146">
        <f>C5+C18-C30</f>
        <v>8450075</v>
      </c>
    </row>
    <row r="33" ht="15">
      <c r="C33" s="148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selection activeCell="O1" sqref="O1:O16384"/>
    </sheetView>
  </sheetViews>
  <sheetFormatPr defaultColWidth="12.00390625" defaultRowHeight="15"/>
  <cols>
    <col min="1" max="1" width="3.00390625" style="179" bestFit="1" customWidth="1"/>
    <col min="2" max="2" width="20.140625" style="174" customWidth="1"/>
    <col min="3" max="3" width="11.00390625" style="174" customWidth="1"/>
    <col min="4" max="4" width="10.8515625" style="174" bestFit="1" customWidth="1"/>
    <col min="5" max="5" width="10.8515625" style="174" customWidth="1"/>
    <col min="6" max="6" width="10.57421875" style="174" customWidth="1"/>
    <col min="7" max="7" width="9.7109375" style="174" customWidth="1"/>
    <col min="8" max="8" width="11.28125" style="174" bestFit="1" customWidth="1"/>
    <col min="9" max="9" width="12.00390625" style="174" customWidth="1"/>
    <col min="10" max="10" width="11.140625" style="174" customWidth="1"/>
    <col min="11" max="11" width="12.00390625" style="174" customWidth="1"/>
    <col min="12" max="12" width="11.00390625" style="174" customWidth="1"/>
    <col min="13" max="13" width="9.7109375" style="174" customWidth="1"/>
    <col min="14" max="14" width="11.8515625" style="174" customWidth="1"/>
    <col min="15" max="15" width="12.28125" style="174" hidden="1" customWidth="1"/>
    <col min="16" max="16" width="14.421875" style="174" customWidth="1"/>
    <col min="17" max="16384" width="12.00390625" style="174" customWidth="1"/>
  </cols>
  <sheetData>
    <row r="1" spans="1:14" s="155" customFormat="1" ht="17.25" customHeight="1">
      <c r="A1" s="272" t="s">
        <v>669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s="155" customFormat="1" ht="17.25" customHeight="1">
      <c r="A2" s="272" t="s">
        <v>670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4" spans="1:14" s="158" customFormat="1" ht="13.5" customHeight="1">
      <c r="A4" s="156"/>
      <c r="B4" s="157" t="s">
        <v>0</v>
      </c>
      <c r="C4" s="157" t="s">
        <v>1</v>
      </c>
      <c r="D4" s="157" t="s">
        <v>2</v>
      </c>
      <c r="E4" s="157" t="s">
        <v>3</v>
      </c>
      <c r="F4" s="157" t="s">
        <v>6</v>
      </c>
      <c r="G4" s="157" t="s">
        <v>47</v>
      </c>
      <c r="H4" s="157" t="s">
        <v>48</v>
      </c>
      <c r="I4" s="157" t="s">
        <v>49</v>
      </c>
      <c r="J4" s="157" t="s">
        <v>93</v>
      </c>
      <c r="K4" s="157" t="s">
        <v>94</v>
      </c>
      <c r="L4" s="157" t="s">
        <v>50</v>
      </c>
      <c r="M4" s="157" t="s">
        <v>95</v>
      </c>
      <c r="N4" s="157" t="s">
        <v>96</v>
      </c>
    </row>
    <row r="5" spans="1:14" s="159" customFormat="1" ht="29.25" customHeight="1">
      <c r="A5" s="157">
        <v>1</v>
      </c>
      <c r="B5" s="273" t="s">
        <v>9</v>
      </c>
      <c r="C5" s="275" t="s">
        <v>671</v>
      </c>
      <c r="D5" s="276"/>
      <c r="E5" s="277"/>
      <c r="F5" s="278" t="s">
        <v>672</v>
      </c>
      <c r="G5" s="279"/>
      <c r="H5" s="280"/>
      <c r="I5" s="281" t="s">
        <v>673</v>
      </c>
      <c r="J5" s="282"/>
      <c r="K5" s="283"/>
      <c r="L5" s="281" t="s">
        <v>674</v>
      </c>
      <c r="M5" s="282"/>
      <c r="N5" s="283"/>
    </row>
    <row r="6" spans="1:14" s="159" customFormat="1" ht="15" customHeight="1">
      <c r="A6" s="157">
        <v>2</v>
      </c>
      <c r="B6" s="274"/>
      <c r="C6" s="160" t="s">
        <v>675</v>
      </c>
      <c r="D6" s="160" t="s">
        <v>676</v>
      </c>
      <c r="E6" s="160" t="s">
        <v>677</v>
      </c>
      <c r="F6" s="160" t="s">
        <v>675</v>
      </c>
      <c r="G6" s="160" t="s">
        <v>676</v>
      </c>
      <c r="H6" s="160" t="s">
        <v>677</v>
      </c>
      <c r="I6" s="160" t="s">
        <v>675</v>
      </c>
      <c r="J6" s="160" t="s">
        <v>676</v>
      </c>
      <c r="K6" s="160" t="s">
        <v>677</v>
      </c>
      <c r="L6" s="160" t="s">
        <v>675</v>
      </c>
      <c r="M6" s="160" t="s">
        <v>676</v>
      </c>
      <c r="N6" s="160" t="s">
        <v>677</v>
      </c>
    </row>
    <row r="7" spans="1:14" s="159" customFormat="1" ht="15" customHeight="1">
      <c r="A7" s="157">
        <v>3</v>
      </c>
      <c r="B7" s="161" t="s">
        <v>678</v>
      </c>
      <c r="C7" s="162">
        <v>0</v>
      </c>
      <c r="D7" s="162">
        <v>0</v>
      </c>
      <c r="E7" s="162">
        <f aca="true" t="shared" si="0" ref="E7:E13">C7-D7</f>
        <v>0</v>
      </c>
      <c r="F7" s="163">
        <v>179918</v>
      </c>
      <c r="G7" s="162">
        <v>0</v>
      </c>
      <c r="H7" s="162">
        <f aca="true" t="shared" si="1" ref="H7:H13">F7-G7</f>
        <v>179918</v>
      </c>
      <c r="I7" s="163">
        <v>510500</v>
      </c>
      <c r="J7" s="162">
        <v>0</v>
      </c>
      <c r="K7" s="162">
        <f aca="true" t="shared" si="2" ref="K7:K13">I7-J7</f>
        <v>510500</v>
      </c>
      <c r="L7" s="163">
        <v>58950</v>
      </c>
      <c r="M7" s="162">
        <v>0</v>
      </c>
      <c r="N7" s="162">
        <f aca="true" t="shared" si="3" ref="N7:N13">L7-M7</f>
        <v>58950</v>
      </c>
    </row>
    <row r="8" spans="1:14" s="159" customFormat="1" ht="15" customHeight="1">
      <c r="A8" s="157">
        <v>4</v>
      </c>
      <c r="B8" s="161" t="s">
        <v>679</v>
      </c>
      <c r="C8" s="162">
        <v>0</v>
      </c>
      <c r="D8" s="162">
        <v>0</v>
      </c>
      <c r="E8" s="162">
        <f t="shared" si="0"/>
        <v>0</v>
      </c>
      <c r="F8" s="162">
        <v>0</v>
      </c>
      <c r="G8" s="162">
        <v>0</v>
      </c>
      <c r="H8" s="162">
        <f t="shared" si="1"/>
        <v>0</v>
      </c>
      <c r="I8" s="162">
        <v>0</v>
      </c>
      <c r="J8" s="162">
        <v>0</v>
      </c>
      <c r="K8" s="162">
        <f t="shared" si="2"/>
        <v>0</v>
      </c>
      <c r="L8" s="163">
        <v>102500</v>
      </c>
      <c r="M8" s="162">
        <v>0</v>
      </c>
      <c r="N8" s="162">
        <f t="shared" si="3"/>
        <v>102500</v>
      </c>
    </row>
    <row r="9" spans="1:14" s="159" customFormat="1" ht="15" customHeight="1">
      <c r="A9" s="157">
        <v>5</v>
      </c>
      <c r="B9" s="161" t="s">
        <v>680</v>
      </c>
      <c r="C9" s="162">
        <v>0</v>
      </c>
      <c r="D9" s="162">
        <v>0</v>
      </c>
      <c r="E9" s="162">
        <f t="shared" si="0"/>
        <v>0</v>
      </c>
      <c r="F9" s="162">
        <v>0</v>
      </c>
      <c r="G9" s="162">
        <v>0</v>
      </c>
      <c r="H9" s="162">
        <f t="shared" si="1"/>
        <v>0</v>
      </c>
      <c r="I9" s="162">
        <v>0</v>
      </c>
      <c r="J9" s="162">
        <v>0</v>
      </c>
      <c r="K9" s="162">
        <f t="shared" si="2"/>
        <v>0</v>
      </c>
      <c r="L9" s="163">
        <v>187094</v>
      </c>
      <c r="M9" s="162">
        <v>0</v>
      </c>
      <c r="N9" s="162">
        <f t="shared" si="3"/>
        <v>187094</v>
      </c>
    </row>
    <row r="10" spans="1:14" s="159" customFormat="1" ht="15" customHeight="1">
      <c r="A10" s="157">
        <v>6</v>
      </c>
      <c r="B10" s="161" t="s">
        <v>681</v>
      </c>
      <c r="C10" s="162">
        <v>0</v>
      </c>
      <c r="D10" s="162">
        <v>0</v>
      </c>
      <c r="E10" s="162">
        <f t="shared" si="0"/>
        <v>0</v>
      </c>
      <c r="F10" s="162">
        <v>0</v>
      </c>
      <c r="G10" s="162">
        <v>0</v>
      </c>
      <c r="H10" s="162">
        <f t="shared" si="1"/>
        <v>0</v>
      </c>
      <c r="I10" s="162">
        <v>0</v>
      </c>
      <c r="J10" s="162">
        <v>0</v>
      </c>
      <c r="K10" s="162">
        <f t="shared" si="2"/>
        <v>0</v>
      </c>
      <c r="L10" s="162">
        <v>0</v>
      </c>
      <c r="M10" s="162">
        <v>0</v>
      </c>
      <c r="N10" s="162">
        <f t="shared" si="3"/>
        <v>0</v>
      </c>
    </row>
    <row r="11" spans="1:14" s="159" customFormat="1" ht="15" customHeight="1">
      <c r="A11" s="157">
        <v>7</v>
      </c>
      <c r="B11" s="161" t="s">
        <v>682</v>
      </c>
      <c r="C11" s="163">
        <v>15306850</v>
      </c>
      <c r="D11" s="162">
        <v>0</v>
      </c>
      <c r="E11" s="162">
        <f t="shared" si="0"/>
        <v>15306850</v>
      </c>
      <c r="F11" s="162">
        <v>0</v>
      </c>
      <c r="G11" s="162">
        <v>0</v>
      </c>
      <c r="H11" s="162">
        <f t="shared" si="1"/>
        <v>0</v>
      </c>
      <c r="I11" s="162">
        <v>0</v>
      </c>
      <c r="J11" s="162">
        <v>0</v>
      </c>
      <c r="K11" s="162">
        <f t="shared" si="2"/>
        <v>0</v>
      </c>
      <c r="L11" s="162">
        <v>0</v>
      </c>
      <c r="M11" s="162">
        <v>0</v>
      </c>
      <c r="N11" s="162">
        <f t="shared" si="3"/>
        <v>0</v>
      </c>
    </row>
    <row r="12" spans="1:14" s="159" customFormat="1" ht="15" customHeight="1">
      <c r="A12" s="157">
        <v>8</v>
      </c>
      <c r="B12" s="161" t="s">
        <v>683</v>
      </c>
      <c r="C12" s="162">
        <v>0</v>
      </c>
      <c r="D12" s="162">
        <v>0</v>
      </c>
      <c r="E12" s="162">
        <f t="shared" si="0"/>
        <v>0</v>
      </c>
      <c r="F12" s="163">
        <v>404300</v>
      </c>
      <c r="G12" s="162">
        <v>0</v>
      </c>
      <c r="H12" s="162">
        <f t="shared" si="1"/>
        <v>404300</v>
      </c>
      <c r="I12" s="162">
        <v>0</v>
      </c>
      <c r="J12" s="162">
        <v>0</v>
      </c>
      <c r="K12" s="162">
        <f t="shared" si="2"/>
        <v>0</v>
      </c>
      <c r="L12" s="162">
        <v>0</v>
      </c>
      <c r="M12" s="162">
        <v>0</v>
      </c>
      <c r="N12" s="162">
        <f t="shared" si="3"/>
        <v>0</v>
      </c>
    </row>
    <row r="13" spans="1:14" s="159" customFormat="1" ht="15" customHeight="1">
      <c r="A13" s="157">
        <v>9</v>
      </c>
      <c r="B13" s="161" t="s">
        <v>684</v>
      </c>
      <c r="C13" s="162">
        <v>0</v>
      </c>
      <c r="D13" s="162">
        <v>0</v>
      </c>
      <c r="E13" s="162">
        <f t="shared" si="0"/>
        <v>0</v>
      </c>
      <c r="F13" s="162">
        <v>0</v>
      </c>
      <c r="G13" s="162">
        <v>0</v>
      </c>
      <c r="H13" s="162">
        <f t="shared" si="1"/>
        <v>0</v>
      </c>
      <c r="I13" s="163">
        <v>68993</v>
      </c>
      <c r="J13" s="162">
        <v>0</v>
      </c>
      <c r="K13" s="162">
        <f t="shared" si="2"/>
        <v>68993</v>
      </c>
      <c r="L13" s="163">
        <v>104500</v>
      </c>
      <c r="M13" s="162">
        <v>0</v>
      </c>
      <c r="N13" s="162">
        <f t="shared" si="3"/>
        <v>104500</v>
      </c>
    </row>
    <row r="14" spans="1:14" s="159" customFormat="1" ht="15" customHeight="1">
      <c r="A14" s="157">
        <v>10</v>
      </c>
      <c r="B14" s="160" t="s">
        <v>685</v>
      </c>
      <c r="C14" s="164">
        <f>SUM(C7:C13)</f>
        <v>15306850</v>
      </c>
      <c r="D14" s="164">
        <f>SUM(D7:D13)</f>
        <v>0</v>
      </c>
      <c r="E14" s="164">
        <f>SUM(E7:E13)</f>
        <v>15306850</v>
      </c>
      <c r="F14" s="164">
        <f aca="true" t="shared" si="4" ref="F14:N14">SUM(F7:F13)</f>
        <v>584218</v>
      </c>
      <c r="G14" s="164">
        <f t="shared" si="4"/>
        <v>0</v>
      </c>
      <c r="H14" s="164">
        <f t="shared" si="4"/>
        <v>584218</v>
      </c>
      <c r="I14" s="164">
        <f t="shared" si="4"/>
        <v>579493</v>
      </c>
      <c r="J14" s="164">
        <f t="shared" si="4"/>
        <v>0</v>
      </c>
      <c r="K14" s="164">
        <f t="shared" si="4"/>
        <v>579493</v>
      </c>
      <c r="L14" s="164">
        <f t="shared" si="4"/>
        <v>453044</v>
      </c>
      <c r="M14" s="164">
        <f t="shared" si="4"/>
        <v>0</v>
      </c>
      <c r="N14" s="164">
        <f t="shared" si="4"/>
        <v>453044</v>
      </c>
    </row>
    <row r="15" spans="1:14" s="159" customFormat="1" ht="15" customHeight="1">
      <c r="A15" s="157">
        <v>11</v>
      </c>
      <c r="B15" s="160" t="s">
        <v>686</v>
      </c>
      <c r="C15" s="164">
        <v>0</v>
      </c>
      <c r="D15" s="164">
        <v>0</v>
      </c>
      <c r="E15" s="164">
        <f>C15-D15</f>
        <v>0</v>
      </c>
      <c r="F15" s="165">
        <v>5713231</v>
      </c>
      <c r="G15" s="164">
        <v>916826</v>
      </c>
      <c r="H15" s="164">
        <f>F15-G15</f>
        <v>4796405</v>
      </c>
      <c r="I15" s="165">
        <v>28579296</v>
      </c>
      <c r="J15" s="164">
        <v>5717210</v>
      </c>
      <c r="K15" s="164">
        <f>I15-J15</f>
        <v>22862086</v>
      </c>
      <c r="L15" s="164">
        <v>0</v>
      </c>
      <c r="M15" s="164">
        <v>0</v>
      </c>
      <c r="N15" s="164">
        <f>L15-M15</f>
        <v>0</v>
      </c>
    </row>
    <row r="16" spans="1:14" s="159" customFormat="1" ht="15" customHeight="1">
      <c r="A16" s="157">
        <v>12</v>
      </c>
      <c r="B16" s="160" t="s">
        <v>687</v>
      </c>
      <c r="C16" s="165">
        <v>49486002</v>
      </c>
      <c r="D16" s="164">
        <v>24121671</v>
      </c>
      <c r="E16" s="164">
        <f>C16-D16</f>
        <v>25364331</v>
      </c>
      <c r="F16" s="165">
        <v>3749688</v>
      </c>
      <c r="G16" s="164">
        <v>931494</v>
      </c>
      <c r="H16" s="164">
        <f>F16-G16</f>
        <v>2818194</v>
      </c>
      <c r="I16" s="165">
        <v>2691155</v>
      </c>
      <c r="J16" s="164">
        <v>1326619</v>
      </c>
      <c r="K16" s="164">
        <f>I16-J16</f>
        <v>1364536</v>
      </c>
      <c r="L16" s="166">
        <v>2384969</v>
      </c>
      <c r="M16" s="166">
        <v>151295</v>
      </c>
      <c r="N16" s="160">
        <f>L16-M16</f>
        <v>2233674</v>
      </c>
    </row>
    <row r="17" spans="1:14" s="159" customFormat="1" ht="15" customHeight="1">
      <c r="A17" s="157">
        <v>13</v>
      </c>
      <c r="B17" s="161" t="s">
        <v>688</v>
      </c>
      <c r="C17" s="165">
        <v>0</v>
      </c>
      <c r="D17" s="164">
        <v>0</v>
      </c>
      <c r="E17" s="164">
        <v>0</v>
      </c>
      <c r="F17" s="165">
        <v>73316</v>
      </c>
      <c r="G17" s="164">
        <v>73316</v>
      </c>
      <c r="H17" s="164">
        <f>F17-G17</f>
        <v>0</v>
      </c>
      <c r="I17" s="165">
        <v>26748</v>
      </c>
      <c r="J17" s="164">
        <v>26748</v>
      </c>
      <c r="K17" s="164">
        <f>I17-J17</f>
        <v>0</v>
      </c>
      <c r="L17" s="166">
        <v>0</v>
      </c>
      <c r="M17" s="166">
        <v>0</v>
      </c>
      <c r="N17" s="160">
        <f>L17-M17</f>
        <v>0</v>
      </c>
    </row>
    <row r="18" spans="1:15" s="159" customFormat="1" ht="15" customHeight="1">
      <c r="A18" s="157">
        <v>14</v>
      </c>
      <c r="B18" s="167" t="s">
        <v>689</v>
      </c>
      <c r="C18" s="168">
        <f>SUM(C14:C17)</f>
        <v>64792852</v>
      </c>
      <c r="D18" s="168">
        <f>SUM(D14:D17)</f>
        <v>24121671</v>
      </c>
      <c r="E18" s="168">
        <f aca="true" t="shared" si="5" ref="E18:N18">SUM(E14:E17)</f>
        <v>40671181</v>
      </c>
      <c r="F18" s="168">
        <f t="shared" si="5"/>
        <v>10120453</v>
      </c>
      <c r="G18" s="168">
        <f t="shared" si="5"/>
        <v>1921636</v>
      </c>
      <c r="H18" s="168">
        <f t="shared" si="5"/>
        <v>8198817</v>
      </c>
      <c r="I18" s="168">
        <f t="shared" si="5"/>
        <v>31876692</v>
      </c>
      <c r="J18" s="168">
        <f>SUM(J14:J17)</f>
        <v>7070577</v>
      </c>
      <c r="K18" s="168">
        <f t="shared" si="5"/>
        <v>24806115</v>
      </c>
      <c r="L18" s="168">
        <f t="shared" si="5"/>
        <v>2838013</v>
      </c>
      <c r="M18" s="168">
        <f t="shared" si="5"/>
        <v>151295</v>
      </c>
      <c r="N18" s="168">
        <f t="shared" si="5"/>
        <v>2686718</v>
      </c>
      <c r="O18" s="159">
        <f>E18+H18+K18+N18</f>
        <v>76362831</v>
      </c>
    </row>
    <row r="19" spans="1:14" s="159" customFormat="1" ht="15" customHeight="1">
      <c r="A19" s="157">
        <v>15</v>
      </c>
      <c r="B19" s="161" t="s">
        <v>690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2">
        <v>0</v>
      </c>
      <c r="M19" s="162">
        <v>0</v>
      </c>
      <c r="N19" s="161">
        <f>L19-M19</f>
        <v>0</v>
      </c>
    </row>
    <row r="20" spans="1:14" s="159" customFormat="1" ht="15" customHeight="1">
      <c r="A20" s="157">
        <v>16</v>
      </c>
      <c r="B20" s="161" t="s">
        <v>691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3">
        <v>828366</v>
      </c>
      <c r="M20" s="162">
        <v>828366</v>
      </c>
      <c r="N20" s="161">
        <f>L20-M20</f>
        <v>0</v>
      </c>
    </row>
    <row r="21" spans="1:14" s="159" customFormat="1" ht="15" customHeight="1">
      <c r="A21" s="157">
        <v>17</v>
      </c>
      <c r="B21" s="161" t="s">
        <v>692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f>I21-J21</f>
        <v>0</v>
      </c>
      <c r="L21" s="163">
        <v>824845</v>
      </c>
      <c r="M21" s="162">
        <v>415790</v>
      </c>
      <c r="N21" s="162">
        <f>L21-M21</f>
        <v>409055</v>
      </c>
    </row>
    <row r="22" spans="1:14" s="159" customFormat="1" ht="15" customHeight="1">
      <c r="A22" s="157">
        <v>18</v>
      </c>
      <c r="B22" s="161" t="s">
        <v>693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9">
        <v>193267</v>
      </c>
      <c r="J22" s="161">
        <v>193267</v>
      </c>
      <c r="K22" s="161">
        <v>0</v>
      </c>
      <c r="L22" s="163">
        <v>5069480</v>
      </c>
      <c r="M22" s="162">
        <v>5069480</v>
      </c>
      <c r="N22" s="161">
        <v>0</v>
      </c>
    </row>
    <row r="23" spans="1:15" s="159" customFormat="1" ht="15" customHeight="1">
      <c r="A23" s="157">
        <v>19</v>
      </c>
      <c r="B23" s="167" t="s">
        <v>694</v>
      </c>
      <c r="C23" s="167">
        <f>SUM(C19:C22)</f>
        <v>0</v>
      </c>
      <c r="D23" s="167">
        <f>SUM(D19:D22)</f>
        <v>0</v>
      </c>
      <c r="E23" s="167">
        <f>SUM(E19:E22)</f>
        <v>0</v>
      </c>
      <c r="F23" s="167">
        <f aca="true" t="shared" si="6" ref="F23:K23">SUM(F19:F22)</f>
        <v>0</v>
      </c>
      <c r="G23" s="167">
        <f t="shared" si="6"/>
        <v>0</v>
      </c>
      <c r="H23" s="167">
        <f t="shared" si="6"/>
        <v>0</v>
      </c>
      <c r="I23" s="167">
        <f t="shared" si="6"/>
        <v>193267</v>
      </c>
      <c r="J23" s="167">
        <f t="shared" si="6"/>
        <v>193267</v>
      </c>
      <c r="K23" s="167">
        <f t="shared" si="6"/>
        <v>0</v>
      </c>
      <c r="L23" s="168">
        <f>SUM(L19:L22)</f>
        <v>6722691</v>
      </c>
      <c r="M23" s="168">
        <f>SUM(M19:M22)</f>
        <v>6313636</v>
      </c>
      <c r="N23" s="168">
        <f>SUM(N19:N22)</f>
        <v>409055</v>
      </c>
      <c r="O23" s="159">
        <f>E23+H23+K23+N23</f>
        <v>409055</v>
      </c>
    </row>
    <row r="24" spans="1:14" s="159" customFormat="1" ht="15" customHeight="1">
      <c r="A24" s="157">
        <v>20</v>
      </c>
      <c r="B24" s="161" t="s">
        <v>695</v>
      </c>
      <c r="C24" s="161">
        <v>0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2">
        <v>0</v>
      </c>
      <c r="N24" s="162">
        <f>L24-M24</f>
        <v>0</v>
      </c>
    </row>
    <row r="25" spans="1:14" s="159" customFormat="1" ht="15" customHeight="1">
      <c r="A25" s="157">
        <v>21</v>
      </c>
      <c r="B25" s="161" t="s">
        <v>696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9">
        <v>294</v>
      </c>
      <c r="J25" s="161">
        <v>294</v>
      </c>
      <c r="K25" s="161">
        <v>0</v>
      </c>
      <c r="L25" s="169">
        <v>78316</v>
      </c>
      <c r="M25" s="162">
        <v>78316</v>
      </c>
      <c r="N25" s="162">
        <f>L25-M25</f>
        <v>0</v>
      </c>
    </row>
    <row r="26" spans="1:15" s="159" customFormat="1" ht="15" customHeight="1">
      <c r="A26" s="157">
        <v>22</v>
      </c>
      <c r="B26" s="167" t="s">
        <v>697</v>
      </c>
      <c r="C26" s="167">
        <f aca="true" t="shared" si="7" ref="C26:H26">C24</f>
        <v>0</v>
      </c>
      <c r="D26" s="167">
        <f t="shared" si="7"/>
        <v>0</v>
      </c>
      <c r="E26" s="167">
        <f t="shared" si="7"/>
        <v>0</v>
      </c>
      <c r="F26" s="167">
        <f t="shared" si="7"/>
        <v>0</v>
      </c>
      <c r="G26" s="167">
        <f t="shared" si="7"/>
        <v>0</v>
      </c>
      <c r="H26" s="167">
        <f t="shared" si="7"/>
        <v>0</v>
      </c>
      <c r="I26" s="167">
        <f aca="true" t="shared" si="8" ref="I26:N26">SUM(I24:I25)</f>
        <v>294</v>
      </c>
      <c r="J26" s="167">
        <f t="shared" si="8"/>
        <v>294</v>
      </c>
      <c r="K26" s="167">
        <f t="shared" si="8"/>
        <v>0</v>
      </c>
      <c r="L26" s="167">
        <f t="shared" si="8"/>
        <v>78316</v>
      </c>
      <c r="M26" s="168">
        <f t="shared" si="8"/>
        <v>78316</v>
      </c>
      <c r="N26" s="168">
        <f t="shared" si="8"/>
        <v>0</v>
      </c>
      <c r="O26" s="159">
        <f>E26+H26+K26+N26</f>
        <v>0</v>
      </c>
    </row>
    <row r="27" spans="1:14" s="159" customFormat="1" ht="15" customHeight="1">
      <c r="A27" s="157">
        <v>23</v>
      </c>
      <c r="B27" s="160" t="s">
        <v>698</v>
      </c>
      <c r="C27" s="160"/>
      <c r="D27" s="160"/>
      <c r="E27" s="160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1:14" s="159" customFormat="1" ht="15" customHeight="1">
      <c r="A28" s="157">
        <v>24</v>
      </c>
      <c r="B28" s="161" t="s">
        <v>699</v>
      </c>
      <c r="C28" s="161">
        <v>0</v>
      </c>
      <c r="D28" s="161">
        <v>0</v>
      </c>
      <c r="E28" s="161">
        <f>C28-D28</f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f>I28-J28</f>
        <v>0</v>
      </c>
      <c r="L28" s="161">
        <v>0</v>
      </c>
      <c r="M28" s="161">
        <v>0</v>
      </c>
      <c r="N28" s="161">
        <v>0</v>
      </c>
    </row>
    <row r="29" spans="1:14" s="159" customFormat="1" ht="15" customHeight="1">
      <c r="A29" s="157">
        <v>25</v>
      </c>
      <c r="B29" s="161" t="s">
        <v>700</v>
      </c>
      <c r="C29" s="161">
        <v>0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f>I29-J29</f>
        <v>0</v>
      </c>
      <c r="L29" s="161">
        <v>0</v>
      </c>
      <c r="M29" s="161">
        <v>0</v>
      </c>
      <c r="N29" s="161">
        <f>L29-M29</f>
        <v>0</v>
      </c>
    </row>
    <row r="30" spans="1:15" s="159" customFormat="1" ht="15" customHeight="1">
      <c r="A30" s="157">
        <v>26</v>
      </c>
      <c r="B30" s="167" t="s">
        <v>701</v>
      </c>
      <c r="C30" s="167">
        <f aca="true" t="shared" si="9" ref="C30:N30">SUM(C28:C29)</f>
        <v>0</v>
      </c>
      <c r="D30" s="167">
        <f t="shared" si="9"/>
        <v>0</v>
      </c>
      <c r="E30" s="167">
        <f t="shared" si="9"/>
        <v>0</v>
      </c>
      <c r="F30" s="167">
        <f t="shared" si="9"/>
        <v>0</v>
      </c>
      <c r="G30" s="167">
        <f t="shared" si="9"/>
        <v>0</v>
      </c>
      <c r="H30" s="167">
        <f t="shared" si="9"/>
        <v>0</v>
      </c>
      <c r="I30" s="167">
        <f t="shared" si="9"/>
        <v>0</v>
      </c>
      <c r="J30" s="167">
        <f t="shared" si="9"/>
        <v>0</v>
      </c>
      <c r="K30" s="167">
        <f t="shared" si="9"/>
        <v>0</v>
      </c>
      <c r="L30" s="167">
        <f t="shared" si="9"/>
        <v>0</v>
      </c>
      <c r="M30" s="167">
        <f t="shared" si="9"/>
        <v>0</v>
      </c>
      <c r="N30" s="167">
        <f t="shared" si="9"/>
        <v>0</v>
      </c>
      <c r="O30" s="159">
        <f>E30+H30+K30+N30</f>
        <v>0</v>
      </c>
    </row>
    <row r="31" spans="1:16" s="159" customFormat="1" ht="15" customHeight="1">
      <c r="A31" s="157">
        <v>27</v>
      </c>
      <c r="B31" s="167" t="s">
        <v>702</v>
      </c>
      <c r="C31" s="168">
        <f aca="true" t="shared" si="10" ref="C31:N31">C18+C23+C26+C30</f>
        <v>64792852</v>
      </c>
      <c r="D31" s="168">
        <f t="shared" si="10"/>
        <v>24121671</v>
      </c>
      <c r="E31" s="168">
        <f t="shared" si="10"/>
        <v>40671181</v>
      </c>
      <c r="F31" s="168">
        <f t="shared" si="10"/>
        <v>10120453</v>
      </c>
      <c r="G31" s="168">
        <f t="shared" si="10"/>
        <v>1921636</v>
      </c>
      <c r="H31" s="168">
        <f t="shared" si="10"/>
        <v>8198817</v>
      </c>
      <c r="I31" s="168">
        <f t="shared" si="10"/>
        <v>32070253</v>
      </c>
      <c r="J31" s="168">
        <f t="shared" si="10"/>
        <v>7264138</v>
      </c>
      <c r="K31" s="168">
        <f t="shared" si="10"/>
        <v>24806115</v>
      </c>
      <c r="L31" s="170">
        <f t="shared" si="10"/>
        <v>9639020</v>
      </c>
      <c r="M31" s="170">
        <f t="shared" si="10"/>
        <v>6543247</v>
      </c>
      <c r="N31" s="170">
        <f t="shared" si="10"/>
        <v>3095773</v>
      </c>
      <c r="O31" s="159">
        <f>E31+H31+K31+N31</f>
        <v>76771886</v>
      </c>
      <c r="P31" s="171"/>
    </row>
    <row r="32" spans="1:14" ht="12.75">
      <c r="A32" s="157">
        <v>28</v>
      </c>
      <c r="B32" s="172" t="s">
        <v>703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1:14" s="159" customFormat="1" ht="12">
      <c r="A33" s="157">
        <v>29</v>
      </c>
      <c r="B33" s="161" t="s">
        <v>678</v>
      </c>
      <c r="C33" s="161"/>
      <c r="D33" s="161"/>
      <c r="E33" s="161"/>
      <c r="F33" s="162">
        <v>285214</v>
      </c>
      <c r="G33" s="162">
        <v>0</v>
      </c>
      <c r="H33" s="162">
        <v>285214</v>
      </c>
      <c r="I33" s="161"/>
      <c r="J33" s="161"/>
      <c r="K33" s="161"/>
      <c r="L33" s="161"/>
      <c r="M33" s="161"/>
      <c r="N33" s="161"/>
    </row>
    <row r="34" spans="1:14" s="159" customFormat="1" ht="12">
      <c r="A34" s="157">
        <v>30</v>
      </c>
      <c r="B34" s="160" t="s">
        <v>686</v>
      </c>
      <c r="C34" s="161"/>
      <c r="D34" s="161"/>
      <c r="E34" s="161"/>
      <c r="F34" s="162">
        <v>6813845</v>
      </c>
      <c r="G34" s="162">
        <v>0</v>
      </c>
      <c r="H34" s="162">
        <v>6813845</v>
      </c>
      <c r="I34" s="161"/>
      <c r="J34" s="161"/>
      <c r="K34" s="161"/>
      <c r="L34" s="161"/>
      <c r="M34" s="161"/>
      <c r="N34" s="161"/>
    </row>
    <row r="35" spans="1:14" s="178" customFormat="1" ht="36">
      <c r="A35" s="157">
        <v>31</v>
      </c>
      <c r="B35" s="175" t="s">
        <v>704</v>
      </c>
      <c r="C35" s="176">
        <f>SUM(C33:C34)</f>
        <v>0</v>
      </c>
      <c r="D35" s="176">
        <f>SUM(D33:D34)</f>
        <v>0</v>
      </c>
      <c r="E35" s="176">
        <f>SUM(E33:E34)</f>
        <v>0</v>
      </c>
      <c r="F35" s="177">
        <f>SUM(F33:F34)</f>
        <v>7099059</v>
      </c>
      <c r="G35" s="177">
        <f aca="true" t="shared" si="11" ref="G35:N35">SUM(G33:G34)</f>
        <v>0</v>
      </c>
      <c r="H35" s="177">
        <f t="shared" si="11"/>
        <v>7099059</v>
      </c>
      <c r="I35" s="176">
        <f t="shared" si="11"/>
        <v>0</v>
      </c>
      <c r="J35" s="176">
        <f t="shared" si="11"/>
        <v>0</v>
      </c>
      <c r="K35" s="176">
        <f t="shared" si="11"/>
        <v>0</v>
      </c>
      <c r="L35" s="176">
        <f t="shared" si="11"/>
        <v>0</v>
      </c>
      <c r="M35" s="176">
        <f t="shared" si="11"/>
        <v>0</v>
      </c>
      <c r="N35" s="176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8" r:id="rId1"/>
  <headerFooter alignWithMargins="0">
    <oddHeader>&amp;R&amp;"Arial,Normál"&amp;10 3.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2019-04-25T11:45:38Z</cp:lastPrinted>
  <dcterms:created xsi:type="dcterms:W3CDTF">2011-02-02T09:24:37Z</dcterms:created>
  <dcterms:modified xsi:type="dcterms:W3CDTF">2019-04-25T11:46:34Z</dcterms:modified>
  <cp:category/>
  <cp:version/>
  <cp:contentType/>
  <cp:contentStatus/>
</cp:coreProperties>
</file>