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Mód. 12.31-" sheetId="1" r:id="rId1"/>
    <sheet name="Mód. 10...  (2)" sheetId="2" r:id="rId2"/>
    <sheet name="Mód. 07. ... " sheetId="3" r:id="rId3"/>
    <sheet name="Mód. 05. ..." sheetId="4" r:id="rId4"/>
    <sheet name="Összesen" sheetId="5" r:id="rId5"/>
    <sheet name="Felh" sheetId="6" r:id="rId6"/>
    <sheet name="Adósságot kel.köt." sheetId="7" r:id="rId7"/>
    <sheet name="EU" sheetId="8" r:id="rId8"/>
    <sheet name="Egyensúly 2012-2014. " sheetId="9" r:id="rId9"/>
    <sheet name="utem" sheetId="10" r:id="rId10"/>
    <sheet name="tobbeves" sheetId="11" r:id="rId11"/>
    <sheet name="közvetett támog" sheetId="12" r:id="rId12"/>
    <sheet name="Adósságot kel.köt. (2)" sheetId="13" r:id="rId13"/>
    <sheet name="Bevételek" sheetId="14" r:id="rId14"/>
    <sheet name="Kiadás" sheetId="15" r:id="rId15"/>
    <sheet name="COFOG" sheetId="16" r:id="rId16"/>
    <sheet name="Határozat" sheetId="17" r:id="rId17"/>
    <sheet name="Határozat (2)" sheetId="18" state="hidden" r:id="rId18"/>
  </sheets>
  <definedNames>
    <definedName name="_xlnm.Print_Titles" localSheetId="12">'Adósságot kel.köt. (2)'!$1:$9</definedName>
    <definedName name="_xlnm.Print_Titles" localSheetId="13">'Bevételek'!$1:$4</definedName>
    <definedName name="_xlnm.Print_Titles" localSheetId="15">'COFOG'!$1:$5</definedName>
    <definedName name="_xlnm.Print_Titles" localSheetId="8">'Egyensúly 2012-2014. '!$1:$2</definedName>
    <definedName name="_xlnm.Print_Titles" localSheetId="5">'Felh'!$1:$6</definedName>
    <definedName name="_xlnm.Print_Titles" localSheetId="14">'Kiadás'!$1:$4</definedName>
    <definedName name="_xlnm.Print_Titles" localSheetId="11">'közvetett támog'!$1:$3</definedName>
    <definedName name="_xlnm.Print_Titles" localSheetId="4">'Összesen'!$1:$4</definedName>
  </definedNames>
  <calcPr fullCalcOnLoad="1"/>
</workbook>
</file>

<file path=xl/comments14.xml><?xml version="1.0" encoding="utf-8"?>
<comments xmlns="http://schemas.openxmlformats.org/spreadsheetml/2006/main">
  <authors>
    <author>Livi</author>
  </authors>
  <commentList>
    <comment ref="A28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5.xml><?xml version="1.0" encoding="utf-8"?>
<comments xmlns="http://schemas.openxmlformats.org/spreadsheetml/2006/main">
  <authors>
    <author>Livi</author>
  </authors>
  <commentLis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6.xml><?xml version="1.0" encoding="utf-8"?>
<comments xmlns="http://schemas.openxmlformats.org/spreadsheetml/2006/main">
  <authors>
    <author>Livi</author>
  </authors>
  <commentList>
    <comment ref="B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<sst xmlns="http://schemas.openxmlformats.org/spreadsheetml/2006/main" count="1344" uniqueCount="755">
  <si>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</si>
  <si>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</si>
  <si>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</si>
  <si>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</si>
  <si>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</si>
  <si>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</si>
  <si>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</si>
  <si>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</si>
  <si>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</si>
  <si>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</si>
  <si>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</si>
  <si>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</si>
  <si>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</si>
  <si>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</si>
  <si>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</si>
  <si>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</si>
  <si>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</si>
  <si>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</si>
  <si>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</si>
  <si>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</si>
  <si>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</si>
  <si>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</si>
  <si>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</si>
  <si>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</si>
  <si>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</si>
  <si>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</si>
  <si>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</si>
  <si>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</si>
  <si>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</si>
  <si>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</si>
  <si>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</si>
  <si>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</si>
  <si>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</si>
  <si>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</si>
  <si>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</si>
  <si>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</si>
  <si>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</si>
  <si>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</si>
  <si>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</si>
  <si>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</si>
  <si>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</si>
  <si>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</si>
  <si>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</si>
  <si>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</si>
  <si>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</si>
  <si>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</si>
  <si>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</si>
  <si>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</si>
  <si>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</si>
  <si>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</si>
  <si>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</si>
  <si>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</si>
  <si>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</si>
  <si>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</si>
  <si>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</si>
  <si>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</si>
  <si>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</si>
  <si>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</si>
  <si>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</si>
  <si>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</si>
  <si>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</si>
  <si>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</si>
  <si>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</si>
  <si>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</si>
  <si>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</si>
  <si>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</si>
  <si>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</si>
  <si>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</si>
  <si>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</si>
  <si>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</si>
  <si>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</si>
  <si>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</si>
  <si>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</si>
  <si>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</si>
  <si>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</si>
  <si>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</si>
  <si>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</si>
  <si>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</si>
  <si>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</si>
  <si>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</si>
  <si>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</si>
  <si>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</si>
  <si>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</si>
  <si>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</si>
  <si>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</si>
  <si>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</si>
  <si>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</si>
  <si>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</si>
  <si>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</si>
  <si>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</si>
  <si>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</si>
  <si>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</si>
  <si>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</si>
  <si>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</si>
  <si>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</si>
  <si>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</si>
  <si>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</si>
  <si>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</si>
  <si>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</si>
  <si>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</si>
  <si>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</si>
  <si>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</si>
  <si>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</si>
  <si>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</si>
  <si>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</si>
  <si>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</si>
  <si>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</si>
  <si>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</si>
  <si>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</si>
  <si>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</si>
  <si>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</si>
  <si>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</si>
  <si>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</si>
  <si>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</si>
  <si>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</si>
  <si>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</si>
  <si>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</si>
  <si>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</si>
  <si>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</si>
  <si>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</si>
  <si>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</si>
  <si>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</si>
  <si>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</si>
  <si>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</si>
  <si>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</si>
  <si>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</si>
  <si>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</si>
  <si>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</si>
  <si>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</si>
  <si>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</si>
  <si>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</si>
  <si>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</si>
  <si>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</si>
  <si>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</si>
  <si>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</si>
  <si>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</si>
  <si>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</si>
  <si>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</si>
  <si>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</si>
  <si>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</si>
  <si>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</si>
  <si>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</si>
  <si>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</si>
  <si>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</si>
  <si>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</si>
  <si>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</si>
  <si>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</si>
  <si>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</si>
  <si>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</si>
  <si>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</si>
  <si>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</si>
  <si>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</si>
  <si>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</si>
  <si>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</si>
  <si>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</si>
  <si>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</si>
  <si>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</si>
  <si>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</si>
  <si>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</si>
  <si>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</si>
  <si>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</si>
  <si>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</si>
  <si>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</si>
  <si>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</si>
  <si>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</si>
  <si>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</si>
  <si>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</si>
  <si>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</si>
  <si>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</si>
  <si>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</si>
  <si>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</si>
  <si>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</si>
  <si>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</si>
  <si>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</si>
  <si>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</si>
  <si>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</si>
  <si>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</si>
  <si>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</si>
  <si>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</si>
  <si>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</si>
  <si>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</si>
  <si>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</si>
  <si>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</si>
  <si>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</si>
  <si>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</si>
  <si>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</si>
  <si>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</si>
  <si>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</si>
  <si>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</si>
  <si>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</si>
  <si>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</si>
  <si>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</si>
  <si>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</si>
  <si>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</si>
  <si>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</si>
  <si>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</si>
  <si>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</si>
  <si>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</si>
  <si>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</si>
  <si>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</si>
  <si>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</si>
  <si>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</si>
  <si>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</si>
  <si>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</si>
  <si>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</si>
  <si>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</si>
  <si>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</si>
  <si>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</si>
  <si>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</si>
  <si>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</si>
  <si>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</si>
  <si>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</si>
  <si>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</si>
  <si>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</si>
  <si>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</si>
  <si>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</si>
  <si>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</si>
  <si>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</si>
  <si>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</si>
  <si>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</si>
  <si>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</si>
  <si>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</si>
  <si>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</si>
  <si>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</si>
  <si>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</si>
  <si>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</si>
  <si>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</si>
  <si>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</si>
  <si>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</si>
  <si>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</si>
  <si>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</si>
  <si>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</si>
  <si>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</si>
  <si>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</si>
  <si>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</si>
  <si>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</si>
  <si>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</si>
  <si>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</si>
  <si>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</si>
  <si>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</si>
  <si>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</si>
  <si>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</si>
  <si>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</si>
  <si>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</si>
  <si>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</si>
  <si>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</si>
  <si>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</si>
  <si>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</si>
  <si>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</si>
  <si>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</si>
  <si>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</si>
  <si>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</si>
  <si>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</si>
  <si>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</si>
  <si>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</si>
  <si>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</si>
  <si>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</si>
  <si>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</si>
  <si>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</si>
  <si>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</si>
  <si>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</si>
  <si>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</si>
  <si>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</si>
  <si>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</si>
  <si>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</si>
  <si>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</si>
  <si>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</si>
  <si>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</si>
  <si>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</si>
  <si>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</si>
  <si>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</si>
  <si>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</si>
  <si>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</si>
  <si>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</si>
  <si>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</si>
  <si>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</si>
  <si>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</si>
  <si>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</si>
  <si>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</si>
  <si>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</si>
  <si>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</si>
  <si>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</si>
  <si>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</si>
  <si>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</si>
  <si>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</si>
  <si>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</si>
  <si>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</si>
  <si>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</si>
  <si>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</si>
  <si>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</si>
  <si>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</si>
  <si>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</si>
  <si>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</si>
  <si>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</si>
  <si>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</si>
  <si>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</si>
  <si>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</si>
  <si>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</si>
  <si>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</si>
  <si>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</si>
  <si>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</si>
  <si>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</si>
  <si>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</si>
  <si>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</si>
  <si>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</si>
  <si>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</si>
  <si>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</si>
  <si>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</si>
  <si>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</si>
  <si>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</si>
  <si>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</si>
  <si>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</si>
  <si>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</si>
  <si>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</si>
  <si>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</si>
  <si>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</si>
  <si>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</si>
  <si>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</si>
  <si>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</si>
  <si>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</si>
  <si>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</si>
  <si>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</si>
  <si>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</si>
  <si>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</si>
  <si>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</si>
  <si>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</si>
  <si>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</si>
  <si>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</si>
  <si>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</si>
  <si>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</si>
  <si>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</si>
  <si>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</si>
  <si>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</si>
  <si>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</si>
  <si>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</si>
  <si>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</si>
  <si>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</si>
  <si>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</si>
  <si>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</si>
  <si>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</si>
  <si>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</si>
  <si>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</si>
  <si>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</si>
  <si>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</si>
  <si>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</si>
  <si>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</si>
  <si>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</si>
  <si>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</si>
  <si>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</si>
  <si>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</si>
  <si>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</si>
  <si>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</si>
  <si>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</si>
  <si>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</si>
  <si>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</si>
  <si>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</si>
  <si>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</si>
  <si>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</si>
  <si>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</si>
  <si>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</si>
  <si>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</si>
  <si>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</si>
  <si>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</si>
  <si>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</si>
  <si>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</si>
  <si>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</si>
  <si>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</si>
  <si>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</si>
  <si>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</si>
  <si>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</si>
  <si>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</si>
  <si>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</si>
  <si>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</si>
  <si>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</si>
  <si>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</si>
  <si>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</si>
  <si>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</si>
  <si>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</si>
  <si>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</si>
  <si>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</si>
  <si>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</si>
  <si>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</si>
  <si>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</si>
  <si>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</si>
  <si>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</si>
  <si>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</si>
  <si>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</si>
  <si>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</si>
  <si>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</si>
  <si>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</si>
  <si>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</si>
  <si>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</si>
  <si>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</si>
  <si>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</si>
  <si>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</si>
  <si>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</si>
  <si>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</si>
  <si>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</si>
  <si>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</si>
  <si>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</si>
  <si>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</si>
  <si>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</si>
  <si>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</si>
  <si>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</si>
  <si>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</si>
  <si>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</si>
  <si>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</si>
  <si>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</si>
  <si>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</si>
  <si>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</si>
  <si>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</si>
  <si>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</si>
  <si>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</si>
  <si>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</si>
  <si>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</si>
  <si>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</si>
  <si>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</si>
  <si>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</si>
  <si>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</si>
  <si>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</si>
  <si>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</si>
  <si>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</si>
  <si>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</si>
  <si>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</si>
  <si>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</si>
  <si>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</si>
  <si>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</si>
  <si>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</si>
  <si>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</si>
  <si>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</si>
  <si>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</si>
  <si>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</si>
  <si>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</si>
  <si>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</si>
  <si>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</si>
  <si>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</si>
  <si>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</si>
  <si>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</si>
  <si>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</si>
  <si>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</si>
  <si>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</si>
  <si>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</si>
  <si>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</si>
  <si>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</si>
  <si>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</si>
  <si>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</si>
  <si>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</si>
  <si>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</si>
  <si>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</si>
  <si>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</si>
  <si>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</si>
  <si>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</si>
  <si>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</si>
  <si>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</si>
  <si>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</si>
  <si>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</si>
  <si>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</si>
  <si>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</si>
  <si>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</si>
  <si>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</si>
  <si>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</si>
  <si>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</si>
  <si>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</si>
  <si>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</si>
  <si>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</si>
  <si>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</si>
  <si>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</si>
  <si>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</si>
  <si>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</si>
  <si>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</si>
  <si>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</si>
  <si>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</si>
  <si>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</si>
  <si>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</si>
  <si>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</si>
  <si>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</si>
  <si>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</si>
  <si>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</si>
  <si>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</si>
  <si>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</si>
  <si>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</si>
  <si>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</si>
  <si>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</si>
  <si>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</si>
  <si>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Önkormányzati adatszolgáltatás javítása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</si>
  <si>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</si>
  <si>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</si>
  <si>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</si>
  <si>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</si>
  <si>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</si>
  <si>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</si>
  <si>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</si>
  <si>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</si>
  <si>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</si>
  <si>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</si>
  <si>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2016. évi határozat</t>
  </si>
  <si>
    <t>2016. évi rendelet</t>
  </si>
  <si>
    <t>adatok Ft-ban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</si>
  <si>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</si>
  <si>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</si>
  <si>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</si>
  <si>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</si>
  <si>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</si>
  <si>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>066020 Város és községgazdálkodás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</si>
  <si>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</si>
  <si>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</si>
  <si>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</si>
  <si>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</si>
  <si>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</si>
  <si>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</si>
  <si>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</si>
  <si>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</si>
  <si>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</si>
  <si>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</si>
  <si>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 xml:space="preserve">   - Munkaerőpiaci Alap (közfoglalkoztatás) 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</si>
  <si>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</si>
  <si>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</si>
  <si>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reprezentáció</t>
  </si>
  <si>
    <t xml:space="preserve"> - Szövőműhely és bemutatóterem</t>
  </si>
  <si>
    <t>011130 Önkormányzatok és önkormányzati hivatalok jogalkotó és általános igazgatási tevékenysége Képviselői T. díj)</t>
  </si>
  <si>
    <t xml:space="preserve"> 2014. évben befizetett iaprűzési adó visszafizetése</t>
  </si>
  <si>
    <t>045160 Közutak, hidak, alagutak üzemelt., fennt. Vis maiorból</t>
  </si>
  <si>
    <t>066010 Zöldterület-kezelés közös</t>
  </si>
  <si>
    <t>082091 Közművelődés - közösségi és társadalmi részvétel fejlesztése (közösségi szálláshely)</t>
  </si>
  <si>
    <t xml:space="preserve"> - személyhez nem köthető </t>
  </si>
  <si>
    <t>107055 Falugondnoki, tanyagondnoki szolgátatás</t>
  </si>
  <si>
    <t>- Növénytermesztés, állattenyésztés és kapcsolódó szolgáltatások</t>
  </si>
  <si>
    <t>- Szállásdíj</t>
  </si>
  <si>
    <t>- Konténer eladás</t>
  </si>
  <si>
    <t xml:space="preserve">GÁBORJÁNHÁZA KÖZSÉG ÖNKORMÁNYZATA </t>
  </si>
  <si>
    <r>
      <t xml:space="preserve">GÁBORJÁNHÁZA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</si>
  <si>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GÁBORJÁNHÁZA KÖZSÉG ÖNKORMÁNYZATA ÁLTAL VAGY HOZZÁJÁRULÁSÁVAL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</si>
  <si>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Pantó László polgármester</t>
    </r>
  </si>
  <si>
    <t>(: Pantó László :)</t>
  </si>
  <si>
    <t xml:space="preserve"> - Szennyvízrendszer</t>
  </si>
  <si>
    <t xml:space="preserve"> - Művelődési Ház melléképület építése</t>
  </si>
  <si>
    <t>Tény 06.30.</t>
  </si>
  <si>
    <t xml:space="preserve">   - Dr.Hetés Ferenc Rendelőintézet Lenti</t>
  </si>
  <si>
    <r>
      <t>EGYES MŰKÖDÉSI KIADÁSAI</t>
    </r>
    <r>
      <rPr>
        <i/>
        <sz val="12"/>
        <rFont val="Times New Roman"/>
        <family val="1"/>
      </rPr>
      <t xml:space="preserve"> (adatok Ft-ban)</t>
    </r>
  </si>
  <si>
    <r>
      <t>FELHALMOZÁSI KIADÁSAI</t>
    </r>
    <r>
      <rPr>
        <i/>
        <sz val="12"/>
        <rFont val="Times New Roman"/>
        <family val="1"/>
      </rPr>
      <t xml:space="preserve"> (adatok Ft-ban)</t>
    </r>
  </si>
  <si>
    <t xml:space="preserve">   - Nyári diákmunka</t>
  </si>
  <si>
    <t>- szárzúzó értékesítés</t>
  </si>
  <si>
    <t xml:space="preserve">   - fogorvosi hozzájárulás 2017.</t>
  </si>
  <si>
    <t xml:space="preserve">   - háziorvosi hozzájárulás 2017.</t>
  </si>
  <si>
    <t xml:space="preserve">   - védőnői hozzájárulás 2017.</t>
  </si>
  <si>
    <t xml:space="preserve">   - településüzemeltetési feladatok ellátása 2017.</t>
  </si>
  <si>
    <t xml:space="preserve">   - településüzemeltetési feladatok ellátása 2017. pályázathoz</t>
  </si>
  <si>
    <t xml:space="preserve">   - gép vásárlásra átvétel önkormányzattól pályázathoz</t>
  </si>
  <si>
    <t xml:space="preserve"> - Szárzúzó</t>
  </si>
  <si>
    <t xml:space="preserve">   - falugondnok 2017.</t>
  </si>
  <si>
    <t>066010 Zöldterület-kezelés közös pályázat</t>
  </si>
  <si>
    <t xml:space="preserve">      Lenti és térsége vidékfejl.Egyesület</t>
  </si>
  <si>
    <t>- K914. Államháztartáson belüli megelőlegezések visszafizetése 2016. év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</si>
  <si>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</si>
  <si>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</si>
  <si>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</si>
  <si>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>011130 Önkormányzatok és önkormányzati hivatalok jogalkotó és általános igazgatási tevékenysége cafetéria</t>
  </si>
  <si>
    <t>GÁBORJÁNHÁZA KÖZSÉG ÖNKORMÁNYZATA 2017. ÉVI KÖLTSÉGVETÉSÉNEK</t>
  </si>
  <si>
    <t xml:space="preserve">2017. ÉVI SAJÁT BEVÉTELEI, TOVÁBBÁ ADÓSSÁGOT KELETKEZTETŐ </t>
  </si>
  <si>
    <t>2020.</t>
  </si>
  <si>
    <t xml:space="preserve"> - Vontatott tereprendező</t>
  </si>
  <si>
    <t xml:space="preserve"> - Árokásó gép</t>
  </si>
  <si>
    <t xml:space="preserve"> - Hidraulikus padkasza vásárlás</t>
  </si>
  <si>
    <r>
      <t>GÁBORJÁNHÁZA KÖZSÉG ÖNKORMÁNYZATA 2017.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</si>
  <si>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2017. terv</t>
  </si>
  <si>
    <t>- Közös Önkormányzati Hivatal felhalmozási kiadásaihoz átadás önkormányzatnak</t>
  </si>
  <si>
    <r>
      <t>Gáborjánháza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2017.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</si>
  <si>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2017. december 31.</t>
    </r>
  </si>
  <si>
    <t>(: Balláné Kulcsár Mária :)</t>
  </si>
  <si>
    <t>jegyző</t>
  </si>
  <si>
    <t xml:space="preserve">2015. Tény </t>
  </si>
  <si>
    <t>2016. várható tény</t>
  </si>
  <si>
    <r>
      <t xml:space="preserve">GÁBORJÁNHÁZA KÖZSÉG ÖNKORMÁNYZATA 2017. ÉVI ELŐIRÁNYZAT-FELHASZNÁLÁSI TERVE </t>
    </r>
    <r>
      <rPr>
        <i/>
        <sz val="11"/>
        <rFont val="Times New Roman"/>
        <family val="1"/>
      </rPr>
      <t>(adatok Ft-ban)</t>
    </r>
  </si>
  <si>
    <t>GÁBORJÁNHÁZA KÖZSÉG ÖNKORMÁNYZATA 2015-2017. ÉVI MŰKÖDÉSI ÉS FELHALMOZÁSI</t>
  </si>
  <si>
    <t>Gáborjánháza Község Önkormányzata Képviselő-testületének 22/2017.(III.13.) határozata az önkormányzat saját bevételeinek és adósságot keletkeztető ügyleteiből eredő fizetési kötelezettségeinek a költségvetési évet követő három évre várható összegének megállapításáról</t>
  </si>
  <si>
    <r>
      <t xml:space="preserve">Gáborjánháza Község Önkormányzata 2017. évi közvetett támogatásai </t>
    </r>
    <r>
      <rPr>
        <i/>
        <sz val="12"/>
        <rFont val="Times New Roman"/>
        <family val="1"/>
      </rPr>
      <t>(adatok Ft-ban)</t>
    </r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</si>
  <si>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</si>
  <si>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2017. évi határozat</t>
  </si>
  <si>
    <t>2017. évi rendelet</t>
  </si>
  <si>
    <t>Likvid hitel</t>
  </si>
  <si>
    <t xml:space="preserve">adatok Ft-ban </t>
  </si>
  <si>
    <t xml:space="preserve">Iparűzési adó </t>
  </si>
  <si>
    <t>Belső átcsoportosítás:</t>
  </si>
  <si>
    <t>Terhelendő</t>
  </si>
  <si>
    <t>Jóváirandó</t>
  </si>
  <si>
    <t>Bevétel:</t>
  </si>
  <si>
    <t>Kiadás:</t>
  </si>
  <si>
    <t>Tartalék</t>
  </si>
  <si>
    <t>Előző évi maradvány:</t>
  </si>
  <si>
    <t>(:Pantó László:)</t>
  </si>
  <si>
    <t xml:space="preserve">Földterület értékesítés </t>
  </si>
  <si>
    <t>Öszesen</t>
  </si>
  <si>
    <t xml:space="preserve">Beruházás </t>
  </si>
  <si>
    <t xml:space="preserve">Szennyvízrendszer </t>
  </si>
  <si>
    <t>Szennyvízrendszer  Áfa</t>
  </si>
  <si>
    <t>Egyéb nem intézményi ellátások</t>
  </si>
  <si>
    <t>Karácsonyi támogatás (pénzbeli )</t>
  </si>
  <si>
    <t>Tankönyv- és iskoláztatási támogatás</t>
  </si>
  <si>
    <t>Köztemető fenntartás és müködtetés</t>
  </si>
  <si>
    <t>dologi kiadás</t>
  </si>
  <si>
    <t>dologi kiadás áfa</t>
  </si>
  <si>
    <t>Háziorvosi alapellátás</t>
  </si>
  <si>
    <t>Önk.és önk.hivatalok jogalk.és ált. ig.tev.</t>
  </si>
  <si>
    <t>A helyi önk.előző évi elsz.származó kiad. 2015.év</t>
  </si>
  <si>
    <t>Rédics, 2017. május 22.</t>
  </si>
  <si>
    <t>K5021. A helyi önkormányzatok előző évi elszámolásából származó kiadások  2015.év</t>
  </si>
  <si>
    <t>Egyéb felhalmozási célú támogatások államháztartáson kívülre</t>
  </si>
  <si>
    <t>- Nem nevesített civil szervezetek</t>
  </si>
  <si>
    <t>- Medicopter Alapítvány támogatása</t>
  </si>
  <si>
    <t>Egyéb működési célú támog. ÁHT-n kívülre</t>
  </si>
  <si>
    <t>Gáborjánháza Község Önkormányzata 2017. évi költségvetésének módosítása 2017. május 30-tól</t>
  </si>
  <si>
    <t>- Rédicsi Iskolakörzet Gyermekeiért Alapítvány támogatása</t>
  </si>
  <si>
    <t>28a</t>
  </si>
  <si>
    <t>28b</t>
  </si>
  <si>
    <t xml:space="preserve"> - Rédicsi Iskolakörzet Gyermekeiért Alapítvány</t>
  </si>
  <si>
    <t xml:space="preserve">   - belterületi földterület értékesítése</t>
  </si>
  <si>
    <t>O</t>
  </si>
  <si>
    <t>P</t>
  </si>
  <si>
    <t>Q</t>
  </si>
  <si>
    <t>R</t>
  </si>
  <si>
    <t>"</t>
  </si>
  <si>
    <t>Mük.célú költségvet.tám.polgármesteri illetmény különb.</t>
  </si>
  <si>
    <t>Munkaerőpiaci alap (nyári diákmunka)</t>
  </si>
  <si>
    <t>Települési támogatás</t>
  </si>
  <si>
    <t>- Polgármesteri illetmény és tiszteletdíj különbözete</t>
  </si>
  <si>
    <t xml:space="preserve">Személyi juttatás </t>
  </si>
  <si>
    <t>Munkáltatót terhelő járulék</t>
  </si>
  <si>
    <t>066010 Zöldterület-kezelés saját (nyári diákmunka)</t>
  </si>
  <si>
    <t xml:space="preserve"> Közművelődés - közösségi és társadalmi részvétel fejlesztése</t>
  </si>
  <si>
    <t>Szociális étkeztetés</t>
  </si>
  <si>
    <t>Felújítás</t>
  </si>
  <si>
    <t>Közterület térkövezés</t>
  </si>
  <si>
    <t>Közter.térköv.áfa</t>
  </si>
  <si>
    <t xml:space="preserve"> - Közterület térkövezés</t>
  </si>
  <si>
    <t>19a</t>
  </si>
  <si>
    <t>Zöldterület kezelés (nyári diákmunka)</t>
  </si>
  <si>
    <t>S</t>
  </si>
  <si>
    <t>T</t>
  </si>
  <si>
    <t>U</t>
  </si>
  <si>
    <t>V</t>
  </si>
  <si>
    <t>W</t>
  </si>
  <si>
    <t>X</t>
  </si>
  <si>
    <t>Y</t>
  </si>
  <si>
    <t>Z</t>
  </si>
  <si>
    <t>Gáborjánháza Község Önkormányzata 2017. évi költségvetésének módosítása 2017. július 13-tól</t>
  </si>
  <si>
    <t>Rédics, 2017. július 3.</t>
  </si>
  <si>
    <t xml:space="preserve">   -  Kerekítési külünbözet</t>
  </si>
  <si>
    <t xml:space="preserve"> - Kerékpártároló</t>
  </si>
  <si>
    <t xml:space="preserve"> - Helységnévtábla</t>
  </si>
  <si>
    <t xml:space="preserve">   - Áramdíj visszatérítés</t>
  </si>
  <si>
    <t>Polgármesteri hatáskörben történt módosítás</t>
  </si>
  <si>
    <t>Gáborjánháza Község Önkormányzata</t>
  </si>
  <si>
    <t>2017. augusztus 31</t>
  </si>
  <si>
    <t>Egyéb működési célú támogatások államháztartáson belülről</t>
  </si>
  <si>
    <t xml:space="preserve"> - Fejezettől átvét. Erzsébet utalvány</t>
  </si>
  <si>
    <t>Ellátottak pénzbeni juttatásai</t>
  </si>
  <si>
    <t>Rendszeres GYVT természetbeni tám. Erzsébet utalvány</t>
  </si>
  <si>
    <t>Szolgáltatások ellenértéke</t>
  </si>
  <si>
    <t>Sírhely bevétel</t>
  </si>
  <si>
    <t>Önk.vagyon üzemeltetésből, koncesszióból szárm.bevét.</t>
  </si>
  <si>
    <t>Müködési célú költségvetési tám.és kieg.támog.</t>
  </si>
  <si>
    <t>Rendkívűli szociális támogatás</t>
  </si>
  <si>
    <t>Egyéb müködési bevételek (áramdíj, kerekítés)</t>
  </si>
  <si>
    <t>Elkülönített áll.pénzalap</t>
  </si>
  <si>
    <t>Közfoglalkoztatásra</t>
  </si>
  <si>
    <t>Hosszabb időtartamú közfoglalkoztatás</t>
  </si>
  <si>
    <t>Zöldterület kezelés</t>
  </si>
  <si>
    <t xml:space="preserve">Ivóvízhálózat felújítása </t>
  </si>
  <si>
    <t>Ivóvízhálózat felújítás áfa</t>
  </si>
  <si>
    <t xml:space="preserve">Üdülői szálláshely- szolgáltatás </t>
  </si>
  <si>
    <t xml:space="preserve">Szabadidős  park, fürdő és strand. </t>
  </si>
  <si>
    <t>Rédics, 2017. október 17.</t>
  </si>
  <si>
    <t>Közutak, hidak, alagutak üzem.fennt.</t>
  </si>
  <si>
    <t>- dologi kiadás</t>
  </si>
  <si>
    <t xml:space="preserve"> - dologi kiadás áfa</t>
  </si>
  <si>
    <t>Felhalmozási kiadás</t>
  </si>
  <si>
    <t xml:space="preserve"> - helységnévtábla áfa</t>
  </si>
  <si>
    <t xml:space="preserve"> - kerékpártároló</t>
  </si>
  <si>
    <t xml:space="preserve"> - helységnévtábla nettó</t>
  </si>
  <si>
    <t>Rédics, 2017. augusztus 31.</t>
  </si>
  <si>
    <t>Jóváírandó</t>
  </si>
  <si>
    <t xml:space="preserve"> - Rendkívűli szociális támogatás:</t>
  </si>
  <si>
    <t>Könyvtári szolgáltatások</t>
  </si>
  <si>
    <t xml:space="preserve">  - személyi juttatás</t>
  </si>
  <si>
    <t xml:space="preserve">   - munkáltatót terh. Járulék</t>
  </si>
  <si>
    <t>Köztemető fenntart.működtetés</t>
  </si>
  <si>
    <t xml:space="preserve"> - dologi kiadás</t>
  </si>
  <si>
    <t xml:space="preserve">  - karácsonyi tám.felnőtt (pénzbeli )</t>
  </si>
  <si>
    <t xml:space="preserve"> - karácsonyi tám.gyermek (pénzbeli)</t>
  </si>
  <si>
    <t>Gáborjánháza Község Önkormányzata 2017. évi költségvetésének módosítása 2017. november     -tól</t>
  </si>
  <si>
    <t>Mód. 11.10.</t>
  </si>
  <si>
    <t>Mód. 12.31.</t>
  </si>
  <si>
    <t xml:space="preserve">  -Településképi Arculati Kézikönyv</t>
  </si>
  <si>
    <t>- Települési Arculati Kézikönyv</t>
  </si>
  <si>
    <t xml:space="preserve">   - Egyéb költségvisszatérítés (áramdíj)</t>
  </si>
  <si>
    <t xml:space="preserve"> - Router vásárlás</t>
  </si>
  <si>
    <t>082092 Közművelődés -hagyományos közösségi kulturális értékek gondozása</t>
  </si>
  <si>
    <t xml:space="preserve">  - Közép és Kelet-eu.Tört.és Társ.Kut.Közal. I.vh emlékmű</t>
  </si>
  <si>
    <t>Müködési célú költségvetési tám.</t>
  </si>
  <si>
    <t>Településképi arculati kézikönyv készítés</t>
  </si>
  <si>
    <t>Államháztartáson belüli megelőlegezések</t>
  </si>
  <si>
    <t>Felhalm.célú átvett pénzesz.civil, nonpr.szervtől</t>
  </si>
  <si>
    <t>I.vh.emlékmű felújítása</t>
  </si>
  <si>
    <t>Egyéb mük.célú tám. ÁHT belül</t>
  </si>
  <si>
    <t>Fejezettől Erzsébet utalvány</t>
  </si>
  <si>
    <t>Ellátási díjak bevétele szoc.étk.tér.dij</t>
  </si>
  <si>
    <t>Települési önk.szoc.gyerm.és gy.étk.feladatainak támogatása</t>
  </si>
  <si>
    <t>Szünidei gyermekétkeztetés</t>
  </si>
  <si>
    <t>Szolgáltatások bevétele</t>
  </si>
  <si>
    <t>Növényterm.állatteny.és kapcsolódó szolg.</t>
  </si>
  <si>
    <t>Egyéb működési bevét.</t>
  </si>
  <si>
    <t>Kiadások visszatérítése</t>
  </si>
  <si>
    <t>Bevétel</t>
  </si>
  <si>
    <t>Államháztartáson belüli megelőlegezések visszafizetése</t>
  </si>
  <si>
    <t>Beruházás</t>
  </si>
  <si>
    <t>Immateriális javak - Településképi Arculati Kézikönyv készítése</t>
  </si>
  <si>
    <t>I.vh.emlékmű felújítás nettó kiad</t>
  </si>
  <si>
    <t>I.vh.emlékmű felújítás áfa kiad</t>
  </si>
  <si>
    <t xml:space="preserve">Ellátottak pénzbeni jutt. </t>
  </si>
  <si>
    <t>Rsz. Gyermekvéd. Kedv. Részesülők természetbeni jutt.</t>
  </si>
  <si>
    <t>Dologi kiadás</t>
  </si>
  <si>
    <t>Dologi kiadás ÁFA</t>
  </si>
  <si>
    <t>Szünidei gyermekétk.</t>
  </si>
  <si>
    <t>Gáborjánháza Község Önkormányzata 2017. évi költségvetésének módosítása 2017. december 31.</t>
  </si>
  <si>
    <t>személyi juttatás</t>
  </si>
  <si>
    <t>Műv. Ház mellékép.építése nettó</t>
  </si>
  <si>
    <t>Műv. Ház mellékép.építése áfa</t>
  </si>
  <si>
    <t>Router vásárlás nettó</t>
  </si>
  <si>
    <t>Router vásárlás áfa</t>
  </si>
  <si>
    <t>karácsonyi tám.felnőtt (pénzbeli )</t>
  </si>
  <si>
    <t>lakhatáshoz kap.telep.tám.(pénzbeli)</t>
  </si>
  <si>
    <t>eseti gyógyszertám. (pénzbeli)</t>
  </si>
  <si>
    <t>reprezentáció</t>
  </si>
  <si>
    <t>Közműv.közösségi és társ.részvétel fejl.</t>
  </si>
  <si>
    <t>személyhez nem köthető kiad.</t>
  </si>
  <si>
    <t>Közm.-hagyományos közösségi kult.értékek gondozása</t>
  </si>
  <si>
    <t>Közműv.köz.társ.fejlesztése (közösségi szálláshely)</t>
  </si>
  <si>
    <t>dologi kiad.</t>
  </si>
  <si>
    <t>dologi áfa</t>
  </si>
  <si>
    <t>Közvilágítás</t>
  </si>
  <si>
    <t>Rédics, 2018. február 20.</t>
  </si>
  <si>
    <t xml:space="preserve"> - I. világháborús emlékmű felújítása</t>
  </si>
  <si>
    <t>19aa</t>
  </si>
  <si>
    <t>10a</t>
  </si>
  <si>
    <t>10b</t>
  </si>
  <si>
    <t>Munkáltatót terhelő jár.</t>
  </si>
  <si>
    <t>Önk. Jog.és ált.ig.kötelező fel.</t>
  </si>
  <si>
    <t>Önk. Jog.és ált.ig.önkéntváll. fel.</t>
  </si>
  <si>
    <t>Város és községgazd.</t>
  </si>
  <si>
    <t>Zöldterölet-kezelés (diákmunka)</t>
  </si>
  <si>
    <t>3a</t>
  </si>
  <si>
    <t>3b</t>
  </si>
  <si>
    <t>6a</t>
  </si>
  <si>
    <t>6b</t>
  </si>
  <si>
    <t xml:space="preserve"> Áll.jell. végzett iparűzési tev.után fiz.helyi iparűzési adó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</si>
</sst>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name val="Calibri"/>
      <family val="2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sz val="16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28" borderId="7" applyNumberFormat="0" applyFont="0" applyAlignment="0" applyProtection="0"/>
    <xf numFmtId="0" fontId="79" fillId="29" borderId="0" applyNumberFormat="0" applyBorder="0" applyAlignment="0" applyProtection="0"/>
    <xf numFmtId="0" fontId="80" fillId="30" borderId="8" applyNumberFormat="0" applyAlignment="0" applyProtection="0"/>
    <xf numFmtId="0" fontId="8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8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0" fontId="86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9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right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left" vertical="center" wrapText="1"/>
      <protection/>
    </xf>
    <xf numFmtId="0" fontId="3" fillId="33" borderId="10" xfId="70" applyFont="1" applyFill="1" applyBorder="1" applyAlignment="1">
      <alignment horizontal="left" vertical="center" wrapText="1"/>
      <protection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0" applyNumberFormat="1" applyFont="1" applyFill="1" applyBorder="1" applyAlignment="1">
      <alignment horizontal="right" vertical="center" wrapText="1"/>
      <protection/>
    </xf>
    <xf numFmtId="3" fontId="3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0" applyFont="1" applyFill="1" applyBorder="1" applyAlignment="1">
      <alignment horizontal="center"/>
      <protection/>
    </xf>
    <xf numFmtId="3" fontId="3" fillId="0" borderId="10" xfId="7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8" fillId="0" borderId="0" xfId="64" applyFont="1" applyAlignment="1">
      <alignment wrapText="1"/>
      <protection/>
    </xf>
    <xf numFmtId="0" fontId="89" fillId="0" borderId="0" xfId="64" applyFont="1">
      <alignment/>
      <protection/>
    </xf>
    <xf numFmtId="0" fontId="90" fillId="0" borderId="10" xfId="64" applyFont="1" applyBorder="1">
      <alignment/>
      <protection/>
    </xf>
    <xf numFmtId="0" fontId="90" fillId="0" borderId="0" xfId="64" applyFont="1">
      <alignment/>
      <protection/>
    </xf>
    <xf numFmtId="3" fontId="91" fillId="0" borderId="0" xfId="64" applyNumberFormat="1" applyFont="1" applyAlignment="1">
      <alignment vertical="center"/>
      <protection/>
    </xf>
    <xf numFmtId="3" fontId="92" fillId="0" borderId="11" xfId="64" applyNumberFormat="1" applyFont="1" applyBorder="1" applyAlignment="1">
      <alignment horizontal="left" vertical="center" wrapText="1"/>
      <protection/>
    </xf>
    <xf numFmtId="3" fontId="93" fillId="0" borderId="10" xfId="64" applyNumberFormat="1" applyFont="1" applyBorder="1" applyAlignment="1">
      <alignment horizontal="center" vertical="center" wrapText="1"/>
      <protection/>
    </xf>
    <xf numFmtId="3" fontId="88" fillId="0" borderId="0" xfId="64" applyNumberFormat="1" applyFont="1" applyAlignment="1">
      <alignment wrapText="1"/>
      <protection/>
    </xf>
    <xf numFmtId="3" fontId="88" fillId="0" borderId="0" xfId="64" applyNumberFormat="1" applyFont="1">
      <alignment/>
      <protection/>
    </xf>
    <xf numFmtId="3" fontId="88" fillId="0" borderId="10" xfId="64" applyNumberFormat="1" applyFont="1" applyBorder="1" applyAlignment="1">
      <alignment wrapText="1"/>
      <protection/>
    </xf>
    <xf numFmtId="3" fontId="89" fillId="0" borderId="10" xfId="64" applyNumberFormat="1" applyFont="1" applyBorder="1">
      <alignment/>
      <protection/>
    </xf>
    <xf numFmtId="3" fontId="89" fillId="0" borderId="0" xfId="64" applyNumberFormat="1" applyFont="1">
      <alignment/>
      <protection/>
    </xf>
    <xf numFmtId="3" fontId="88" fillId="0" borderId="10" xfId="64" applyNumberFormat="1" applyFont="1" applyBorder="1" applyAlignment="1">
      <alignment vertical="center" wrapText="1"/>
      <protection/>
    </xf>
    <xf numFmtId="3" fontId="93" fillId="0" borderId="10" xfId="64" applyNumberFormat="1" applyFont="1" applyBorder="1" applyAlignment="1">
      <alignment wrapText="1"/>
      <protection/>
    </xf>
    <xf numFmtId="3" fontId="90" fillId="0" borderId="10" xfId="64" applyNumberFormat="1" applyFont="1" applyBorder="1">
      <alignment/>
      <protection/>
    </xf>
    <xf numFmtId="3" fontId="90" fillId="0" borderId="0" xfId="64" applyNumberFormat="1" applyFont="1">
      <alignment/>
      <protection/>
    </xf>
    <xf numFmtId="3" fontId="93" fillId="0" borderId="10" xfId="64" applyNumberFormat="1" applyFont="1" applyBorder="1" applyAlignment="1">
      <alignment vertical="center" wrapText="1"/>
      <protection/>
    </xf>
    <xf numFmtId="3" fontId="93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7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0" applyFont="1" applyFill="1" applyBorder="1" applyAlignment="1">
      <alignment horizontal="center" vertical="center"/>
      <protection/>
    </xf>
    <xf numFmtId="0" fontId="89" fillId="0" borderId="10" xfId="64" applyFont="1" applyBorder="1" applyAlignment="1">
      <alignment wrapText="1"/>
      <protection/>
    </xf>
    <xf numFmtId="3" fontId="4" fillId="0" borderId="13" xfId="70" applyNumberFormat="1" applyFont="1" applyFill="1" applyBorder="1" applyAlignment="1">
      <alignment horizontal="right" wrapText="1"/>
      <protection/>
    </xf>
    <xf numFmtId="0" fontId="90" fillId="0" borderId="10" xfId="64" applyFont="1" applyBorder="1" applyAlignment="1">
      <alignment wrapText="1"/>
      <protection/>
    </xf>
    <xf numFmtId="0" fontId="90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3" fontId="89" fillId="0" borderId="0" xfId="64" applyNumberFormat="1" applyFont="1" applyAlignment="1">
      <alignment horizontal="center"/>
      <protection/>
    </xf>
    <xf numFmtId="0" fontId="5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wrapText="1"/>
      <protection/>
    </xf>
    <xf numFmtId="3" fontId="11" fillId="33" borderId="10" xfId="70" applyNumberFormat="1" applyFont="1" applyFill="1" applyBorder="1" applyAlignment="1">
      <alignment horizontal="center" vertical="center" wrapText="1"/>
      <protection/>
    </xf>
    <xf numFmtId="0" fontId="8" fillId="33" borderId="10" xfId="70" applyFont="1" applyFill="1" applyBorder="1" applyAlignment="1">
      <alignment horizontal="left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4" fillId="0" borderId="10" xfId="70" applyFont="1" applyFill="1" applyBorder="1" applyAlignment="1" quotePrefix="1">
      <alignment/>
      <protection/>
    </xf>
    <xf numFmtId="0" fontId="4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3" fontId="16" fillId="33" borderId="10" xfId="7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93" fillId="0" borderId="0" xfId="64" applyNumberFormat="1" applyFont="1" applyBorder="1" applyAlignment="1">
      <alignment vertical="center" wrapText="1"/>
      <protection/>
    </xf>
    <xf numFmtId="3" fontId="90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 wrapText="1"/>
      <protection/>
    </xf>
    <xf numFmtId="0" fontId="16" fillId="33" borderId="10" xfId="70" applyFont="1" applyFill="1" applyBorder="1" applyAlignment="1">
      <alignment horizontal="left" vertical="center" wrapText="1"/>
      <protection/>
    </xf>
    <xf numFmtId="0" fontId="22" fillId="0" borderId="10" xfId="70" applyFont="1" applyFill="1" applyBorder="1" applyAlignment="1">
      <alignment horizontal="center"/>
      <protection/>
    </xf>
    <xf numFmtId="0" fontId="4" fillId="0" borderId="10" xfId="70" applyFont="1" applyFill="1" applyBorder="1" applyAlignment="1" quotePrefix="1">
      <alignment horizontal="center"/>
      <protection/>
    </xf>
    <xf numFmtId="0" fontId="4" fillId="0" borderId="10" xfId="70" applyFont="1" applyFill="1" applyBorder="1" applyAlignment="1" quotePrefix="1">
      <alignment horizontal="left" wrapText="1"/>
      <protection/>
    </xf>
    <xf numFmtId="0" fontId="94" fillId="0" borderId="10" xfId="70" applyFont="1" applyFill="1" applyBorder="1" applyAlignment="1" quotePrefix="1">
      <alignment wrapText="1"/>
      <protection/>
    </xf>
    <xf numFmtId="0" fontId="94" fillId="0" borderId="10" xfId="70" applyFont="1" applyFill="1" applyBorder="1" applyAlignment="1">
      <alignment wrapText="1"/>
      <protection/>
    </xf>
    <xf numFmtId="0" fontId="94" fillId="0" borderId="10" xfId="7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5" fillId="0" borderId="10" xfId="7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0" applyNumberFormat="1" applyFont="1" applyFill="1" applyBorder="1" applyAlignment="1">
      <alignment horizontal="right" vertical="center" wrapText="1"/>
      <protection/>
    </xf>
    <xf numFmtId="3" fontId="93" fillId="0" borderId="14" xfId="64" applyNumberFormat="1" applyFont="1" applyBorder="1" applyAlignment="1">
      <alignment horizontal="center" vertical="center" wrapText="1"/>
      <protection/>
    </xf>
    <xf numFmtId="0" fontId="95" fillId="0" borderId="0" xfId="0" applyFont="1" applyAlignment="1">
      <alignment/>
    </xf>
    <xf numFmtId="0" fontId="8" fillId="0" borderId="10" xfId="70" applyFont="1" applyFill="1" applyBorder="1" applyAlignment="1">
      <alignment vertical="center" wrapText="1"/>
      <protection/>
    </xf>
    <xf numFmtId="3" fontId="92" fillId="0" borderId="0" xfId="64" applyNumberFormat="1" applyFont="1" applyBorder="1" applyAlignment="1">
      <alignment horizontal="left" vertical="center" wrapText="1"/>
      <protection/>
    </xf>
    <xf numFmtId="3" fontId="92" fillId="0" borderId="0" xfId="64" applyNumberFormat="1" applyFont="1" applyBorder="1" applyAlignment="1">
      <alignment vertical="center" wrapText="1"/>
      <protection/>
    </xf>
    <xf numFmtId="0" fontId="4" fillId="33" borderId="10" xfId="70" applyFont="1" applyFill="1" applyBorder="1" applyAlignment="1" quotePrefix="1">
      <alignment horizontal="left" vertical="center" wrapText="1"/>
      <protection/>
    </xf>
    <xf numFmtId="0" fontId="16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 quotePrefix="1">
      <alignment horizontal="left" wrapText="1" indent="2"/>
      <protection/>
    </xf>
    <xf numFmtId="0" fontId="4" fillId="0" borderId="10" xfId="70" applyFont="1" applyFill="1" applyBorder="1" applyAlignment="1" quotePrefix="1">
      <alignment horizontal="left" wrapText="1" indent="3"/>
      <protection/>
    </xf>
    <xf numFmtId="3" fontId="92" fillId="0" borderId="0" xfId="64" applyNumberFormat="1" applyFont="1" applyBorder="1" applyAlignment="1">
      <alignment horizontal="left" vertical="center" wrapText="1"/>
      <protection/>
    </xf>
    <xf numFmtId="3" fontId="96" fillId="0" borderId="11" xfId="64" applyNumberFormat="1" applyFont="1" applyBorder="1" applyAlignment="1">
      <alignment horizontal="right" vertical="center"/>
      <protection/>
    </xf>
    <xf numFmtId="0" fontId="21" fillId="0" borderId="10" xfId="70" applyFont="1" applyFill="1" applyBorder="1" applyAlignment="1">
      <alignment vertical="center" wrapText="1"/>
      <protection/>
    </xf>
    <xf numFmtId="3" fontId="95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4" fillId="0" borderId="10" xfId="70" applyFont="1" applyFill="1" applyBorder="1" applyAlignment="1">
      <alignment/>
      <protection/>
    </xf>
    <xf numFmtId="3" fontId="95" fillId="0" borderId="10" xfId="70" applyNumberFormat="1" applyFont="1" applyFill="1" applyBorder="1" applyAlignment="1">
      <alignment horizontal="right" wrapText="1"/>
      <protection/>
    </xf>
    <xf numFmtId="0" fontId="4" fillId="0" borderId="10" xfId="0" applyFont="1" applyBorder="1" applyAlignment="1">
      <alignment/>
    </xf>
    <xf numFmtId="0" fontId="89" fillId="0" borderId="0" xfId="64" applyFont="1" applyAlignment="1">
      <alignment horizontal="right"/>
      <protection/>
    </xf>
    <xf numFmtId="0" fontId="97" fillId="0" borderId="0" xfId="0" applyFont="1" applyAlignment="1">
      <alignment horizontal="center"/>
    </xf>
    <xf numFmtId="3" fontId="97" fillId="0" borderId="10" xfId="0" applyNumberFormat="1" applyFont="1" applyFill="1" applyBorder="1" applyAlignment="1">
      <alignment vertical="center" wrapText="1"/>
    </xf>
    <xf numFmtId="3" fontId="95" fillId="0" borderId="0" xfId="0" applyNumberFormat="1" applyFont="1" applyAlignment="1">
      <alignment horizontal="right"/>
    </xf>
    <xf numFmtId="3" fontId="95" fillId="33" borderId="10" xfId="70" applyNumberFormat="1" applyFont="1" applyFill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/>
    </xf>
    <xf numFmtId="0" fontId="28" fillId="0" borderId="0" xfId="69" applyFont="1" applyAlignment="1">
      <alignment horizontal="center" vertical="center" wrapText="1"/>
      <protection/>
    </xf>
    <xf numFmtId="0" fontId="29" fillId="0" borderId="0" xfId="69" applyFont="1" applyFill="1">
      <alignment/>
      <protection/>
    </xf>
    <xf numFmtId="0" fontId="29" fillId="0" borderId="0" xfId="69" applyFont="1">
      <alignment/>
      <protection/>
    </xf>
    <xf numFmtId="0" fontId="87" fillId="0" borderId="0" xfId="0" applyFont="1" applyFill="1" applyAlignment="1">
      <alignment horizontal="center"/>
    </xf>
    <xf numFmtId="0" fontId="98" fillId="0" borderId="0" xfId="0" applyFont="1" applyAlignment="1">
      <alignment/>
    </xf>
    <xf numFmtId="3" fontId="98" fillId="0" borderId="0" xfId="0" applyNumberFormat="1" applyFont="1" applyAlignment="1">
      <alignment/>
    </xf>
    <xf numFmtId="0" fontId="82" fillId="0" borderId="0" xfId="0" applyFont="1" applyAlignment="1">
      <alignment/>
    </xf>
    <xf numFmtId="0" fontId="82" fillId="0" borderId="0" xfId="0" applyFont="1" applyBorder="1" applyAlignment="1">
      <alignment/>
    </xf>
    <xf numFmtId="3" fontId="82" fillId="0" borderId="0" xfId="0" applyNumberFormat="1" applyFont="1" applyFill="1" applyBorder="1" applyAlignment="1">
      <alignment/>
    </xf>
    <xf numFmtId="0" fontId="98" fillId="0" borderId="0" xfId="0" applyFont="1" applyBorder="1" applyAlignment="1">
      <alignment/>
    </xf>
    <xf numFmtId="0" fontId="82" fillId="0" borderId="0" xfId="0" applyFont="1" applyFill="1" applyBorder="1" applyAlignment="1">
      <alignment/>
    </xf>
    <xf numFmtId="0" fontId="30" fillId="0" borderId="0" xfId="69" applyFont="1" applyFill="1" applyBorder="1">
      <alignment/>
      <protection/>
    </xf>
    <xf numFmtId="0" fontId="29" fillId="0" borderId="0" xfId="69" applyFont="1" applyFill="1" applyBorder="1">
      <alignment/>
      <protection/>
    </xf>
    <xf numFmtId="0" fontId="29" fillId="0" borderId="0" xfId="69" applyFont="1" applyBorder="1">
      <alignment/>
      <protection/>
    </xf>
    <xf numFmtId="3" fontId="29" fillId="0" borderId="0" xfId="69" applyNumberFormat="1" applyFont="1" applyFill="1" applyBorder="1" applyAlignment="1">
      <alignment/>
      <protection/>
    </xf>
    <xf numFmtId="0" fontId="29" fillId="0" borderId="11" xfId="69" applyFont="1" applyFill="1" applyBorder="1">
      <alignment/>
      <protection/>
    </xf>
    <xf numFmtId="0" fontId="29" fillId="0" borderId="15" xfId="69" applyFont="1" applyBorder="1">
      <alignment/>
      <protection/>
    </xf>
    <xf numFmtId="0" fontId="99" fillId="0" borderId="0" xfId="0" applyFont="1" applyAlignment="1">
      <alignment/>
    </xf>
    <xf numFmtId="0" fontId="0" fillId="0" borderId="0" xfId="0" applyFont="1" applyAlignment="1">
      <alignment/>
    </xf>
    <xf numFmtId="3" fontId="82" fillId="0" borderId="0" xfId="0" applyNumberFormat="1" applyFont="1" applyBorder="1" applyAlignment="1">
      <alignment/>
    </xf>
    <xf numFmtId="0" fontId="29" fillId="0" borderId="0" xfId="69" applyFont="1" applyFill="1" applyBorder="1" applyAlignment="1">
      <alignment horizontal="left" wrapText="1"/>
      <protection/>
    </xf>
    <xf numFmtId="0" fontId="29" fillId="0" borderId="0" xfId="69" applyFont="1" applyFill="1" applyBorder="1" applyAlignment="1">
      <alignment/>
      <protection/>
    </xf>
    <xf numFmtId="0" fontId="0" fillId="0" borderId="11" xfId="0" applyBorder="1" applyAlignment="1">
      <alignment/>
    </xf>
    <xf numFmtId="3" fontId="29" fillId="0" borderId="0" xfId="69" applyNumberFormat="1" applyFont="1" applyFill="1" applyBorder="1">
      <alignment/>
      <protection/>
    </xf>
    <xf numFmtId="0" fontId="100" fillId="0" borderId="0" xfId="0" applyFont="1" applyAlignment="1">
      <alignment/>
    </xf>
    <xf numFmtId="3" fontId="29" fillId="0" borderId="0" xfId="69" applyNumberFormat="1" applyFont="1" applyFill="1" applyBorder="1" applyAlignment="1">
      <alignment horizontal="left" wrapText="1"/>
      <protection/>
    </xf>
    <xf numFmtId="0" fontId="31" fillId="0" borderId="0" xfId="69" applyFont="1" applyFill="1" applyBorder="1">
      <alignment/>
      <protection/>
    </xf>
    <xf numFmtId="0" fontId="22" fillId="0" borderId="0" xfId="69" applyFont="1" applyBorder="1">
      <alignment/>
      <protection/>
    </xf>
    <xf numFmtId="3" fontId="29" fillId="0" borderId="0" xfId="69" applyNumberFormat="1" applyFont="1" applyBorder="1">
      <alignment/>
      <protection/>
    </xf>
    <xf numFmtId="3" fontId="29" fillId="0" borderId="0" xfId="69" applyNumberFormat="1" applyFont="1" applyBorder="1" applyAlignment="1">
      <alignment/>
      <protection/>
    </xf>
    <xf numFmtId="3" fontId="29" fillId="0" borderId="0" xfId="69" applyNumberFormat="1" applyFont="1" applyFill="1" applyBorder="1" applyAlignment="1">
      <alignment horizontal="right" wrapText="1"/>
      <protection/>
    </xf>
    <xf numFmtId="0" fontId="101" fillId="0" borderId="0" xfId="0" applyFont="1" applyAlignment="1">
      <alignment/>
    </xf>
    <xf numFmtId="3" fontId="101" fillId="0" borderId="0" xfId="0" applyNumberFormat="1" applyFont="1" applyAlignment="1">
      <alignment/>
    </xf>
    <xf numFmtId="0" fontId="91" fillId="0" borderId="0" xfId="0" applyFont="1" applyAlignment="1">
      <alignment/>
    </xf>
    <xf numFmtId="0" fontId="87" fillId="0" borderId="11" xfId="0" applyFont="1" applyBorder="1" applyAlignment="1">
      <alignment/>
    </xf>
    <xf numFmtId="3" fontId="87" fillId="0" borderId="11" xfId="0" applyNumberFormat="1" applyFont="1" applyBorder="1" applyAlignment="1">
      <alignment/>
    </xf>
    <xf numFmtId="0" fontId="4" fillId="0" borderId="0" xfId="69" applyFont="1" applyFill="1" applyBorder="1">
      <alignment/>
      <protection/>
    </xf>
    <xf numFmtId="3" fontId="4" fillId="0" borderId="0" xfId="69" applyNumberFormat="1" applyFont="1" applyFill="1" applyBorder="1">
      <alignment/>
      <protection/>
    </xf>
    <xf numFmtId="3" fontId="4" fillId="0" borderId="0" xfId="69" applyNumberFormat="1" applyFont="1" applyFill="1" applyBorder="1" applyAlignment="1">
      <alignment horizontal="left" wrapText="1"/>
      <protection/>
    </xf>
    <xf numFmtId="0" fontId="4" fillId="0" borderId="0" xfId="69" applyFont="1" applyFill="1" applyBorder="1" applyAlignment="1">
      <alignment horizontal="left" wrapText="1"/>
      <protection/>
    </xf>
    <xf numFmtId="3" fontId="5" fillId="0" borderId="0" xfId="69" applyNumberFormat="1" applyFont="1" applyFill="1" applyBorder="1">
      <alignment/>
      <protection/>
    </xf>
    <xf numFmtId="3" fontId="5" fillId="0" borderId="0" xfId="69" applyNumberFormat="1" applyFont="1" applyFill="1" applyBorder="1" applyAlignment="1">
      <alignment horizontal="left" wrapText="1"/>
      <protection/>
    </xf>
    <xf numFmtId="0" fontId="5" fillId="0" borderId="0" xfId="69" applyFont="1" applyFill="1" applyBorder="1" applyAlignment="1">
      <alignment horizontal="left" wrapText="1"/>
      <protection/>
    </xf>
    <xf numFmtId="0" fontId="4" fillId="0" borderId="11" xfId="69" applyFont="1" applyFill="1" applyBorder="1" applyAlignment="1">
      <alignment horizontal="left" wrapText="1"/>
      <protection/>
    </xf>
    <xf numFmtId="0" fontId="87" fillId="0" borderId="0" xfId="0" applyFont="1" applyBorder="1" applyAlignment="1">
      <alignment/>
    </xf>
    <xf numFmtId="3" fontId="87" fillId="0" borderId="0" xfId="0" applyNumberFormat="1" applyFont="1" applyFill="1" applyBorder="1" applyAlignment="1">
      <alignment/>
    </xf>
    <xf numFmtId="0" fontId="101" fillId="0" borderId="0" xfId="0" applyFont="1" applyBorder="1" applyAlignment="1">
      <alignment/>
    </xf>
    <xf numFmtId="0" fontId="3" fillId="0" borderId="0" xfId="69" applyFont="1" applyBorder="1">
      <alignment/>
      <protection/>
    </xf>
    <xf numFmtId="0" fontId="91" fillId="0" borderId="0" xfId="0" applyFont="1" applyBorder="1" applyAlignment="1">
      <alignment/>
    </xf>
    <xf numFmtId="0" fontId="91" fillId="0" borderId="0" xfId="0" applyFont="1" applyFill="1" applyBorder="1" applyAlignment="1">
      <alignment horizontal="left"/>
    </xf>
    <xf numFmtId="3" fontId="91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87" fillId="0" borderId="15" xfId="0" applyFont="1" applyBorder="1" applyAlignment="1">
      <alignment/>
    </xf>
    <xf numFmtId="3" fontId="87" fillId="0" borderId="15" xfId="0" applyNumberFormat="1" applyFont="1" applyBorder="1" applyAlignment="1">
      <alignment/>
    </xf>
    <xf numFmtId="3" fontId="4" fillId="0" borderId="0" xfId="69" applyNumberFormat="1" applyFont="1" applyFill="1" applyBorder="1" applyAlignment="1">
      <alignment wrapText="1"/>
      <protection/>
    </xf>
    <xf numFmtId="3" fontId="87" fillId="0" borderId="11" xfId="0" applyNumberFormat="1" applyFont="1" applyFill="1" applyBorder="1" applyAlignment="1">
      <alignment/>
    </xf>
    <xf numFmtId="3" fontId="87" fillId="0" borderId="15" xfId="0" applyNumberFormat="1" applyFont="1" applyFill="1" applyBorder="1" applyAlignment="1">
      <alignment/>
    </xf>
    <xf numFmtId="0" fontId="87" fillId="0" borderId="0" xfId="0" applyFont="1" applyFill="1" applyBorder="1" applyAlignment="1">
      <alignment horizontal="left"/>
    </xf>
    <xf numFmtId="0" fontId="87" fillId="0" borderId="0" xfId="0" applyFont="1" applyFill="1" applyBorder="1" applyAlignment="1">
      <alignment/>
    </xf>
    <xf numFmtId="0" fontId="4" fillId="0" borderId="0" xfId="69" applyFont="1" applyBorder="1">
      <alignment/>
      <protection/>
    </xf>
    <xf numFmtId="3" fontId="4" fillId="0" borderId="0" xfId="69" applyNumberFormat="1" applyFont="1" applyFill="1" applyBorder="1" applyAlignment="1">
      <alignment/>
      <protection/>
    </xf>
    <xf numFmtId="0" fontId="3" fillId="0" borderId="0" xfId="69" applyFont="1" applyFill="1" applyBorder="1">
      <alignment/>
      <protection/>
    </xf>
    <xf numFmtId="0" fontId="3" fillId="0" borderId="0" xfId="69" applyFont="1">
      <alignment/>
      <protection/>
    </xf>
    <xf numFmtId="0" fontId="87" fillId="0" borderId="11" xfId="0" applyFont="1" applyFill="1" applyBorder="1" applyAlignment="1">
      <alignment horizontal="left"/>
    </xf>
    <xf numFmtId="0" fontId="4" fillId="0" borderId="15" xfId="69" applyFont="1" applyBorder="1">
      <alignment/>
      <protection/>
    </xf>
    <xf numFmtId="3" fontId="4" fillId="0" borderId="15" xfId="69" applyNumberFormat="1" applyFont="1" applyFill="1" applyBorder="1" applyAlignment="1">
      <alignment/>
      <protection/>
    </xf>
    <xf numFmtId="0" fontId="4" fillId="0" borderId="11" xfId="69" applyFont="1" applyBorder="1">
      <alignment/>
      <protection/>
    </xf>
    <xf numFmtId="3" fontId="4" fillId="0" borderId="11" xfId="69" applyNumberFormat="1" applyFont="1" applyFill="1" applyBorder="1" applyAlignment="1">
      <alignment/>
      <protection/>
    </xf>
    <xf numFmtId="3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0" fontId="87" fillId="0" borderId="0" xfId="0" applyFont="1" applyFill="1" applyBorder="1" applyAlignment="1">
      <alignment horizontal="center"/>
    </xf>
    <xf numFmtId="0" fontId="22" fillId="0" borderId="0" xfId="69" applyFont="1" applyFill="1" applyBorder="1" applyAlignment="1">
      <alignment/>
      <protection/>
    </xf>
    <xf numFmtId="3" fontId="29" fillId="0" borderId="0" xfId="0" applyNumberFormat="1" applyFont="1" applyBorder="1" applyAlignment="1">
      <alignment/>
    </xf>
    <xf numFmtId="0" fontId="29" fillId="0" borderId="0" xfId="69" applyFont="1" applyFill="1" applyBorder="1" applyAlignment="1">
      <alignment wrapText="1"/>
      <protection/>
    </xf>
    <xf numFmtId="0" fontId="22" fillId="0" borderId="0" xfId="69" applyFont="1" applyFill="1" applyBorder="1" applyAlignment="1">
      <alignment wrapText="1"/>
      <protection/>
    </xf>
    <xf numFmtId="3" fontId="0" fillId="0" borderId="0" xfId="0" applyNumberFormat="1" applyFont="1" applyBorder="1" applyAlignment="1">
      <alignment/>
    </xf>
    <xf numFmtId="0" fontId="102" fillId="0" borderId="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82" fillId="0" borderId="0" xfId="0" applyFont="1" applyFill="1" applyBorder="1" applyAlignment="1">
      <alignment horizontal="center"/>
    </xf>
    <xf numFmtId="0" fontId="29" fillId="0" borderId="0" xfId="69" applyFont="1" applyBorder="1" applyAlignment="1">
      <alignment/>
      <protection/>
    </xf>
    <xf numFmtId="0" fontId="22" fillId="0" borderId="0" xfId="69" applyFont="1">
      <alignment/>
      <protection/>
    </xf>
    <xf numFmtId="3" fontId="22" fillId="0" borderId="0" xfId="69" applyNumberFormat="1" applyFont="1" applyBorder="1">
      <alignment/>
      <protection/>
    </xf>
    <xf numFmtId="0" fontId="21" fillId="0" borderId="0" xfId="69" applyFont="1" applyBorder="1">
      <alignment/>
      <protection/>
    </xf>
    <xf numFmtId="3" fontId="22" fillId="0" borderId="0" xfId="69" applyNumberFormat="1" applyFont="1" applyBorder="1" applyAlignment="1">
      <alignment/>
      <protection/>
    </xf>
    <xf numFmtId="0" fontId="22" fillId="0" borderId="0" xfId="69" applyFont="1" applyFill="1" applyBorder="1">
      <alignment/>
      <protection/>
    </xf>
    <xf numFmtId="0" fontId="103" fillId="0" borderId="0" xfId="0" applyFont="1" applyAlignment="1">
      <alignment/>
    </xf>
    <xf numFmtId="3" fontId="103" fillId="0" borderId="0" xfId="0" applyNumberFormat="1" applyFont="1" applyAlignment="1">
      <alignment/>
    </xf>
    <xf numFmtId="0" fontId="104" fillId="0" borderId="0" xfId="0" applyFont="1" applyBorder="1" applyAlignment="1">
      <alignment/>
    </xf>
    <xf numFmtId="3" fontId="104" fillId="0" borderId="0" xfId="0" applyNumberFormat="1" applyFont="1" applyAlignment="1">
      <alignment/>
    </xf>
    <xf numFmtId="0" fontId="105" fillId="0" borderId="0" xfId="0" applyFont="1" applyBorder="1" applyAlignment="1">
      <alignment/>
    </xf>
    <xf numFmtId="3" fontId="105" fillId="0" borderId="0" xfId="0" applyNumberFormat="1" applyFont="1" applyBorder="1" applyAlignment="1">
      <alignment/>
    </xf>
    <xf numFmtId="0" fontId="103" fillId="0" borderId="0" xfId="0" applyFont="1" applyBorder="1" applyAlignment="1">
      <alignment/>
    </xf>
    <xf numFmtId="3" fontId="3" fillId="0" borderId="0" xfId="69" applyNumberFormat="1" applyFont="1" applyFill="1" applyBorder="1" applyAlignment="1">
      <alignment/>
      <protection/>
    </xf>
    <xf numFmtId="3" fontId="4" fillId="0" borderId="0" xfId="0" applyNumberFormat="1" applyFont="1" applyAlignment="1">
      <alignment horizontal="right"/>
    </xf>
    <xf numFmtId="3" fontId="3" fillId="0" borderId="0" xfId="69" applyNumberFormat="1" applyFont="1" applyFill="1" applyBorder="1" applyAlignment="1">
      <alignment wrapText="1"/>
      <protection/>
    </xf>
    <xf numFmtId="3" fontId="4" fillId="0" borderId="0" xfId="69" applyNumberFormat="1" applyFont="1" applyFill="1" applyBorder="1" applyAlignment="1">
      <alignment vertical="center"/>
      <protection/>
    </xf>
    <xf numFmtId="0" fontId="4" fillId="0" borderId="0" xfId="69" applyFont="1" applyFill="1" applyBorder="1" applyAlignment="1">
      <alignment vertical="center" wrapText="1"/>
      <protection/>
    </xf>
    <xf numFmtId="3" fontId="4" fillId="0" borderId="11" xfId="69" applyNumberFormat="1" applyFont="1" applyFill="1" applyBorder="1" applyAlignment="1">
      <alignment vertical="center"/>
      <protection/>
    </xf>
    <xf numFmtId="0" fontId="87" fillId="0" borderId="0" xfId="0" applyFont="1" applyBorder="1" applyAlignment="1">
      <alignment vertical="center" wrapText="1"/>
    </xf>
    <xf numFmtId="0" fontId="87" fillId="0" borderId="0" xfId="0" applyFont="1" applyBorder="1" applyAlignment="1" quotePrefix="1">
      <alignment vertical="center" wrapText="1"/>
    </xf>
    <xf numFmtId="0" fontId="4" fillId="0" borderId="10" xfId="0" applyFont="1" applyBorder="1" applyAlignment="1" quotePrefix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87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87" fillId="0" borderId="0" xfId="0" applyFont="1" applyFill="1" applyAlignment="1">
      <alignment horizontal="center"/>
    </xf>
    <xf numFmtId="0" fontId="87" fillId="0" borderId="0" xfId="0" applyFont="1" applyBorder="1" applyAlignment="1" quotePrefix="1">
      <alignment vertical="center" wrapText="1"/>
    </xf>
    <xf numFmtId="0" fontId="82" fillId="0" borderId="0" xfId="0" applyFont="1" applyFill="1" applyAlignment="1">
      <alignment/>
    </xf>
    <xf numFmtId="0" fontId="87" fillId="0" borderId="0" xfId="0" applyFont="1" applyFill="1" applyAlignment="1">
      <alignment/>
    </xf>
    <xf numFmtId="3" fontId="82" fillId="0" borderId="0" xfId="0" applyNumberFormat="1" applyFont="1" applyFill="1" applyAlignment="1">
      <alignment/>
    </xf>
    <xf numFmtId="3" fontId="87" fillId="0" borderId="0" xfId="0" applyNumberFormat="1" applyFont="1" applyBorder="1" applyAlignment="1">
      <alignment/>
    </xf>
    <xf numFmtId="0" fontId="29" fillId="0" borderId="0" xfId="69" applyFont="1" applyAlignment="1">
      <alignment horizontal="right"/>
      <protection/>
    </xf>
    <xf numFmtId="3" fontId="22" fillId="0" borderId="0" xfId="69" applyNumberFormat="1" applyFont="1" applyFill="1" applyBorder="1">
      <alignment/>
      <protection/>
    </xf>
    <xf numFmtId="0" fontId="22" fillId="0" borderId="0" xfId="69" applyFont="1" applyFill="1" applyBorder="1" applyAlignment="1">
      <alignment horizontal="left"/>
      <protection/>
    </xf>
    <xf numFmtId="0" fontId="22" fillId="0" borderId="0" xfId="69" applyFont="1" applyFill="1" applyBorder="1" applyAlignment="1">
      <alignment horizontal="left" wrapText="1"/>
      <protection/>
    </xf>
    <xf numFmtId="3" fontId="91" fillId="0" borderId="0" xfId="0" applyNumberFormat="1" applyFont="1" applyAlignment="1">
      <alignment/>
    </xf>
    <xf numFmtId="0" fontId="82" fillId="0" borderId="11" xfId="0" applyFont="1" applyBorder="1" applyAlignment="1">
      <alignment/>
    </xf>
    <xf numFmtId="3" fontId="82" fillId="0" borderId="11" xfId="0" applyNumberFormat="1" applyFont="1" applyBorder="1" applyAlignment="1">
      <alignment/>
    </xf>
    <xf numFmtId="3" fontId="87" fillId="0" borderId="11" xfId="0" applyNumberFormat="1" applyFont="1" applyFill="1" applyBorder="1" applyAlignment="1">
      <alignment horizontal="right"/>
    </xf>
    <xf numFmtId="3" fontId="9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9" fillId="0" borderId="0" xfId="0" applyFont="1" applyBorder="1" applyAlignment="1">
      <alignment/>
    </xf>
    <xf numFmtId="3" fontId="99" fillId="0" borderId="0" xfId="0" applyNumberFormat="1" applyFont="1" applyBorder="1" applyAlignment="1">
      <alignment/>
    </xf>
    <xf numFmtId="0" fontId="4" fillId="0" borderId="0" xfId="69" applyFont="1" applyFill="1" applyBorder="1" applyAlignment="1">
      <alignment horizontal="left" vertical="center" wrapText="1"/>
      <protection/>
    </xf>
    <xf numFmtId="0" fontId="29" fillId="0" borderId="0" xfId="69" applyFont="1" applyBorder="1" applyAlignment="1">
      <alignment horizontal="right"/>
      <protection/>
    </xf>
    <xf numFmtId="3" fontId="87" fillId="0" borderId="0" xfId="0" applyNumberFormat="1" applyFont="1" applyFill="1" applyBorder="1" applyAlignment="1">
      <alignment horizontal="right"/>
    </xf>
    <xf numFmtId="0" fontId="87" fillId="0" borderId="0" xfId="0" applyFont="1" applyFill="1" applyAlignment="1">
      <alignment horizontal="left"/>
    </xf>
    <xf numFmtId="0" fontId="29" fillId="0" borderId="15" xfId="69" applyFont="1" applyFill="1" applyBorder="1">
      <alignment/>
      <protection/>
    </xf>
    <xf numFmtId="0" fontId="4" fillId="0" borderId="11" xfId="69" applyFont="1" applyFill="1" applyBorder="1">
      <alignment/>
      <protection/>
    </xf>
    <xf numFmtId="0" fontId="89" fillId="0" borderId="11" xfId="0" applyFont="1" applyBorder="1" applyAlignment="1" quotePrefix="1">
      <alignment vertical="center"/>
    </xf>
    <xf numFmtId="0" fontId="89" fillId="0" borderId="11" xfId="0" applyFont="1" applyBorder="1" applyAlignment="1" quotePrefix="1">
      <alignment vertical="center" wrapText="1"/>
    </xf>
    <xf numFmtId="3" fontId="10" fillId="0" borderId="11" xfId="69" applyNumberFormat="1" applyFont="1" applyFill="1" applyBorder="1" applyAlignment="1">
      <alignment vertical="center"/>
      <protection/>
    </xf>
    <xf numFmtId="3" fontId="10" fillId="0" borderId="11" xfId="69" applyNumberFormat="1" applyFont="1" applyBorder="1">
      <alignment/>
      <protection/>
    </xf>
    <xf numFmtId="0" fontId="10" fillId="0" borderId="11" xfId="69" applyFont="1" applyBorder="1" applyAlignment="1">
      <alignment horizontal="center"/>
      <protection/>
    </xf>
    <xf numFmtId="3" fontId="89" fillId="0" borderId="11" xfId="0" applyNumberFormat="1" applyFont="1" applyBorder="1" applyAlignment="1">
      <alignment/>
    </xf>
    <xf numFmtId="0" fontId="10" fillId="0" borderId="15" xfId="69" applyFont="1" applyBorder="1">
      <alignment/>
      <protection/>
    </xf>
    <xf numFmtId="3" fontId="0" fillId="0" borderId="0" xfId="0" applyNumberFormat="1" applyBorder="1" applyAlignment="1">
      <alignment/>
    </xf>
    <xf numFmtId="3" fontId="10" fillId="0" borderId="15" xfId="69" applyNumberFormat="1" applyFont="1" applyBorder="1">
      <alignment/>
      <protection/>
    </xf>
    <xf numFmtId="3" fontId="4" fillId="0" borderId="11" xfId="69" applyNumberFormat="1" applyFont="1" applyFill="1" applyBorder="1" applyAlignment="1">
      <alignment vertical="center" wrapText="1"/>
      <protection/>
    </xf>
    <xf numFmtId="0" fontId="3" fillId="0" borderId="11" xfId="69" applyFont="1" applyFill="1" applyBorder="1">
      <alignment/>
      <protection/>
    </xf>
    <xf numFmtId="3" fontId="10" fillId="0" borderId="0" xfId="69" applyNumberFormat="1" applyFont="1" applyBorder="1">
      <alignment/>
      <protection/>
    </xf>
    <xf numFmtId="0" fontId="10" fillId="0" borderId="0" xfId="69" applyFont="1" applyBorder="1" applyAlignment="1">
      <alignment horizontal="center"/>
      <protection/>
    </xf>
    <xf numFmtId="3" fontId="89" fillId="0" borderId="0" xfId="0" applyNumberFormat="1" applyFont="1" applyBorder="1" applyAlignment="1">
      <alignment/>
    </xf>
    <xf numFmtId="0" fontId="87" fillId="0" borderId="0" xfId="0" applyFont="1" applyFill="1" applyAlignment="1">
      <alignment/>
    </xf>
    <xf numFmtId="0" fontId="87" fillId="0" borderId="15" xfId="0" applyFont="1" applyFill="1" applyBorder="1" applyAlignment="1">
      <alignment horizontal="left"/>
    </xf>
    <xf numFmtId="3" fontId="0" fillId="0" borderId="15" xfId="0" applyNumberFormat="1" applyBorder="1" applyAlignment="1">
      <alignment/>
    </xf>
    <xf numFmtId="0" fontId="10" fillId="0" borderId="15" xfId="69" applyFont="1" applyBorder="1" applyAlignment="1">
      <alignment horizontal="center"/>
      <protection/>
    </xf>
    <xf numFmtId="3" fontId="89" fillId="0" borderId="15" xfId="0" applyNumberFormat="1" applyFont="1" applyBorder="1" applyAlignment="1">
      <alignment/>
    </xf>
    <xf numFmtId="0" fontId="89" fillId="0" borderId="11" xfId="0" applyFont="1" applyBorder="1" applyAlignment="1">
      <alignment vertical="center"/>
    </xf>
    <xf numFmtId="0" fontId="4" fillId="0" borderId="0" xfId="69" applyFont="1">
      <alignment/>
      <protection/>
    </xf>
    <xf numFmtId="3" fontId="4" fillId="0" borderId="0" xfId="69" applyNumberFormat="1" applyFont="1" applyBorder="1">
      <alignment/>
      <protection/>
    </xf>
    <xf numFmtId="3" fontId="4" fillId="0" borderId="0" xfId="69" applyNumberFormat="1" applyFont="1" applyBorder="1" applyAlignment="1">
      <alignment/>
      <protection/>
    </xf>
    <xf numFmtId="0" fontId="106" fillId="0" borderId="0" xfId="0" applyFont="1" applyAlignment="1">
      <alignment/>
    </xf>
    <xf numFmtId="3" fontId="106" fillId="0" borderId="0" xfId="0" applyNumberFormat="1" applyFont="1" applyAlignment="1">
      <alignment/>
    </xf>
    <xf numFmtId="0" fontId="87" fillId="0" borderId="0" xfId="0" applyFont="1" applyFill="1" applyAlignment="1">
      <alignment horizontal="center"/>
    </xf>
    <xf numFmtId="0" fontId="4" fillId="0" borderId="11" xfId="69" applyFont="1" applyFill="1" applyBorder="1" applyAlignment="1">
      <alignment vertical="center" wrapText="1"/>
      <protection/>
    </xf>
    <xf numFmtId="0" fontId="4" fillId="0" borderId="10" xfId="70" applyFont="1" applyFill="1" applyBorder="1" applyAlignment="1" quotePrefix="1">
      <alignment vertical="center" wrapText="1"/>
      <protection/>
    </xf>
    <xf numFmtId="0" fontId="87" fillId="0" borderId="16" xfId="0" applyFont="1" applyBorder="1" applyAlignment="1">
      <alignment/>
    </xf>
    <xf numFmtId="3" fontId="87" fillId="0" borderId="16" xfId="0" applyNumberFormat="1" applyFont="1" applyBorder="1" applyAlignment="1">
      <alignment/>
    </xf>
    <xf numFmtId="3" fontId="91" fillId="0" borderId="0" xfId="0" applyNumberFormat="1" applyFont="1" applyBorder="1" applyAlignment="1">
      <alignment/>
    </xf>
    <xf numFmtId="3" fontId="87" fillId="0" borderId="0" xfId="0" applyNumberFormat="1" applyFont="1" applyAlignment="1">
      <alignment/>
    </xf>
    <xf numFmtId="0" fontId="91" fillId="0" borderId="11" xfId="0" applyFont="1" applyBorder="1" applyAlignment="1">
      <alignment/>
    </xf>
    <xf numFmtId="0" fontId="87" fillId="0" borderId="11" xfId="0" applyFont="1" applyFill="1" applyBorder="1" applyAlignment="1">
      <alignment/>
    </xf>
    <xf numFmtId="3" fontId="4" fillId="0" borderId="11" xfId="69" applyNumberFormat="1" applyFont="1" applyFill="1" applyBorder="1">
      <alignment/>
      <protection/>
    </xf>
    <xf numFmtId="3" fontId="4" fillId="0" borderId="11" xfId="69" applyNumberFormat="1" applyFont="1" applyFill="1" applyBorder="1" applyAlignment="1">
      <alignment horizontal="right" wrapText="1"/>
      <protection/>
    </xf>
    <xf numFmtId="3" fontId="4" fillId="0" borderId="0" xfId="69" applyNumberFormat="1" applyFont="1" applyFill="1" applyBorder="1" applyAlignment="1">
      <alignment horizontal="right" wrapText="1"/>
      <protection/>
    </xf>
    <xf numFmtId="3" fontId="4" fillId="0" borderId="15" xfId="69" applyNumberFormat="1" applyFont="1" applyFill="1" applyBorder="1">
      <alignment/>
      <protection/>
    </xf>
    <xf numFmtId="0" fontId="4" fillId="0" borderId="15" xfId="69" applyFont="1" applyFill="1" applyBorder="1" applyAlignment="1">
      <alignment horizontal="left" wrapText="1"/>
      <protection/>
    </xf>
    <xf numFmtId="3" fontId="4" fillId="0" borderId="15" xfId="69" applyNumberFormat="1" applyFont="1" applyFill="1" applyBorder="1" applyAlignment="1">
      <alignment horizontal="right" wrapText="1"/>
      <protection/>
    </xf>
    <xf numFmtId="0" fontId="87" fillId="0" borderId="0" xfId="0" applyFont="1" applyFill="1" applyBorder="1" applyAlignment="1">
      <alignment/>
    </xf>
    <xf numFmtId="3" fontId="99" fillId="0" borderId="0" xfId="0" applyNumberFormat="1" applyFont="1" applyAlignment="1">
      <alignment/>
    </xf>
    <xf numFmtId="3" fontId="87" fillId="0" borderId="0" xfId="0" applyNumberFormat="1" applyFont="1" applyBorder="1" applyAlignment="1">
      <alignment vertical="center" wrapText="1"/>
    </xf>
    <xf numFmtId="3" fontId="87" fillId="0" borderId="0" xfId="0" applyNumberFormat="1" applyFont="1" applyBorder="1" applyAlignment="1" quotePrefix="1">
      <alignment vertical="center" wrapText="1"/>
    </xf>
    <xf numFmtId="3" fontId="87" fillId="0" borderId="11" xfId="0" applyNumberFormat="1" applyFont="1" applyBorder="1" applyAlignment="1">
      <alignment vertical="center" wrapText="1"/>
    </xf>
    <xf numFmtId="0" fontId="4" fillId="0" borderId="0" xfId="69" applyFont="1" applyFill="1" applyBorder="1" applyAlignment="1">
      <alignment vertical="center"/>
      <protection/>
    </xf>
    <xf numFmtId="3" fontId="10" fillId="0" borderId="0" xfId="69" applyNumberFormat="1" applyFont="1" applyBorder="1" applyAlignment="1">
      <alignment/>
      <protection/>
    </xf>
    <xf numFmtId="0" fontId="4" fillId="0" borderId="0" xfId="69" applyFont="1" applyBorder="1" applyAlignment="1">
      <alignment horizontal="left"/>
      <protection/>
    </xf>
    <xf numFmtId="0" fontId="89" fillId="0" borderId="0" xfId="0" applyFont="1" applyAlignment="1">
      <alignment/>
    </xf>
    <xf numFmtId="3" fontId="89" fillId="0" borderId="0" xfId="0" applyNumberFormat="1" applyFont="1" applyAlignment="1">
      <alignment/>
    </xf>
    <xf numFmtId="0" fontId="4" fillId="0" borderId="15" xfId="69" applyFont="1" applyFill="1" applyBorder="1">
      <alignment/>
      <protection/>
    </xf>
    <xf numFmtId="0" fontId="4" fillId="0" borderId="0" xfId="69" applyFont="1" applyBorder="1" applyAlignment="1">
      <alignment horizontal="center"/>
      <protection/>
    </xf>
    <xf numFmtId="3" fontId="4" fillId="0" borderId="11" xfId="69" applyNumberFormat="1" applyFont="1" applyBorder="1">
      <alignment/>
      <protection/>
    </xf>
    <xf numFmtId="3" fontId="4" fillId="0" borderId="15" xfId="69" applyNumberFormat="1" applyFont="1" applyBorder="1">
      <alignment/>
      <protection/>
    </xf>
    <xf numFmtId="0" fontId="4" fillId="0" borderId="11" xfId="69" applyFont="1" applyBorder="1" applyAlignment="1">
      <alignment horizontal="left"/>
      <protection/>
    </xf>
    <xf numFmtId="0" fontId="4" fillId="0" borderId="11" xfId="69" applyFont="1" applyBorder="1" applyAlignment="1">
      <alignment horizontal="center"/>
      <protection/>
    </xf>
    <xf numFmtId="0" fontId="4" fillId="0" borderId="11" xfId="69" applyFont="1" applyFill="1" applyBorder="1" applyAlignment="1">
      <alignment vertical="center"/>
      <protection/>
    </xf>
    <xf numFmtId="0" fontId="4" fillId="0" borderId="15" xfId="69" applyFont="1" applyBorder="1" applyAlignment="1">
      <alignment horizontal="left"/>
      <protection/>
    </xf>
    <xf numFmtId="0" fontId="4" fillId="0" borderId="15" xfId="69" applyFont="1" applyBorder="1" applyAlignment="1">
      <alignment horizontal="center"/>
      <protection/>
    </xf>
    <xf numFmtId="0" fontId="4" fillId="0" borderId="15" xfId="69" applyFont="1" applyFill="1" applyBorder="1" applyAlignment="1">
      <alignment vertical="center"/>
      <protection/>
    </xf>
    <xf numFmtId="0" fontId="89" fillId="0" borderId="11" xfId="0" applyFont="1" applyBorder="1" applyAlignment="1">
      <alignment/>
    </xf>
    <xf numFmtId="0" fontId="87" fillId="0" borderId="11" xfId="0" applyFont="1" applyBorder="1" applyAlignment="1">
      <alignment/>
    </xf>
    <xf numFmtId="3" fontId="87" fillId="0" borderId="11" xfId="0" applyNumberFormat="1" applyFont="1" applyBorder="1" applyAlignment="1">
      <alignment/>
    </xf>
    <xf numFmtId="3" fontId="4" fillId="0" borderId="11" xfId="69" applyNumberFormat="1" applyFont="1" applyBorder="1" applyAlignment="1">
      <alignment/>
      <protection/>
    </xf>
    <xf numFmtId="3" fontId="10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32" fillId="0" borderId="10" xfId="70" applyNumberFormat="1" applyFont="1" applyFill="1" applyBorder="1" applyAlignment="1">
      <alignment wrapText="1"/>
      <protection/>
    </xf>
    <xf numFmtId="3" fontId="10" fillId="0" borderId="10" xfId="70" applyNumberFormat="1" applyFont="1" applyFill="1" applyBorder="1" applyAlignment="1">
      <alignment wrapText="1"/>
      <protection/>
    </xf>
    <xf numFmtId="3" fontId="7" fillId="0" borderId="10" xfId="0" applyNumberFormat="1" applyFont="1" applyFill="1" applyBorder="1" applyAlignment="1">
      <alignment vertical="center" wrapText="1"/>
    </xf>
    <xf numFmtId="3" fontId="7" fillId="0" borderId="10" xfId="70" applyNumberFormat="1" applyFont="1" applyFill="1" applyBorder="1" applyAlignment="1">
      <alignment wrapText="1"/>
      <protection/>
    </xf>
    <xf numFmtId="0" fontId="87" fillId="0" borderId="0" xfId="0" applyFont="1" applyBorder="1" applyAlignment="1" quotePrefix="1">
      <alignment horizontal="left" vertical="center" wrapText="1"/>
    </xf>
    <xf numFmtId="0" fontId="87" fillId="0" borderId="0" xfId="0" applyFont="1" applyBorder="1" applyAlignment="1">
      <alignment horizontal="left" vertical="center" wrapText="1"/>
    </xf>
    <xf numFmtId="0" fontId="87" fillId="0" borderId="11" xfId="0" applyFont="1" applyBorder="1" applyAlignment="1">
      <alignment vertical="center" wrapText="1"/>
    </xf>
    <xf numFmtId="0" fontId="30" fillId="0" borderId="0" xfId="69" applyFont="1" applyAlignment="1">
      <alignment horizontal="center" vertical="center" wrapText="1"/>
      <protection/>
    </xf>
    <xf numFmtId="0" fontId="87" fillId="0" borderId="0" xfId="0" applyFont="1" applyFill="1" applyAlignment="1">
      <alignment horizontal="center"/>
    </xf>
    <xf numFmtId="0" fontId="4" fillId="0" borderId="0" xfId="69" applyFont="1" applyBorder="1" applyAlignment="1">
      <alignment horizontal="left"/>
      <protection/>
    </xf>
    <xf numFmtId="0" fontId="3" fillId="0" borderId="0" xfId="69" applyFont="1" applyBorder="1" applyAlignment="1">
      <alignment horizontal="center"/>
      <protection/>
    </xf>
    <xf numFmtId="0" fontId="87" fillId="0" borderId="11" xfId="0" applyFont="1" applyBorder="1" applyAlignment="1">
      <alignment horizontal="left" vertical="center" wrapText="1"/>
    </xf>
    <xf numFmtId="0" fontId="87" fillId="0" borderId="11" xfId="0" applyFont="1" applyBorder="1" applyAlignment="1" quotePrefix="1">
      <alignment horizontal="left" vertical="center" wrapText="1"/>
    </xf>
    <xf numFmtId="0" fontId="87" fillId="0" borderId="11" xfId="0" applyFont="1" applyBorder="1" applyAlignment="1">
      <alignment vertical="center" wrapText="1"/>
    </xf>
    <xf numFmtId="0" fontId="4" fillId="0" borderId="11" xfId="69" applyFont="1" applyFill="1" applyBorder="1" applyAlignment="1">
      <alignment vertical="center" wrapText="1"/>
      <protection/>
    </xf>
    <xf numFmtId="0" fontId="4" fillId="0" borderId="15" xfId="69" applyFont="1" applyFill="1" applyBorder="1" applyAlignment="1">
      <alignment vertical="center" wrapText="1"/>
      <protection/>
    </xf>
    <xf numFmtId="0" fontId="98" fillId="0" borderId="0" xfId="0" applyFont="1" applyFill="1" applyAlignment="1">
      <alignment horizontal="center"/>
    </xf>
    <xf numFmtId="0" fontId="21" fillId="0" borderId="0" xfId="69" applyFont="1" applyBorder="1" applyAlignment="1">
      <alignment horizontal="center"/>
      <protection/>
    </xf>
    <xf numFmtId="0" fontId="107" fillId="0" borderId="0" xfId="0" applyFont="1" applyFill="1" applyAlignment="1">
      <alignment horizontal="center"/>
    </xf>
    <xf numFmtId="0" fontId="4" fillId="0" borderId="0" xfId="69" applyFont="1" applyBorder="1" applyAlignment="1">
      <alignment horizontal="left" wrapText="1"/>
      <protection/>
    </xf>
    <xf numFmtId="0" fontId="28" fillId="0" borderId="0" xfId="69" applyFont="1" applyAlignment="1">
      <alignment horizontal="center" vertical="center" wrapText="1"/>
      <protection/>
    </xf>
    <xf numFmtId="0" fontId="4" fillId="0" borderId="11" xfId="69" applyFont="1" applyFill="1" applyBorder="1" applyAlignment="1" quotePrefix="1">
      <alignment vertical="center" wrapText="1"/>
      <protection/>
    </xf>
    <xf numFmtId="0" fontId="87" fillId="0" borderId="16" xfId="0" applyFont="1" applyBorder="1" applyAlignment="1">
      <alignment vertical="center" wrapText="1"/>
    </xf>
    <xf numFmtId="0" fontId="4" fillId="0" borderId="0" xfId="69" applyFont="1" applyFill="1" applyBorder="1" applyAlignment="1">
      <alignment vertical="center" wrapText="1"/>
      <protection/>
    </xf>
    <xf numFmtId="0" fontId="4" fillId="0" borderId="11" xfId="69" applyFont="1" applyBorder="1" applyAlignment="1">
      <alignment horizontal="left" wrapText="1"/>
      <protection/>
    </xf>
    <xf numFmtId="0" fontId="87" fillId="0" borderId="0" xfId="0" applyFont="1" applyBorder="1" applyAlignment="1" quotePrefix="1">
      <alignment vertical="center" wrapText="1"/>
    </xf>
    <xf numFmtId="0" fontId="87" fillId="0" borderId="11" xfId="0" applyFont="1" applyBorder="1" applyAlignment="1" quotePrefix="1">
      <alignment vertical="center" wrapText="1"/>
    </xf>
    <xf numFmtId="0" fontId="4" fillId="0" borderId="10" xfId="70" applyFont="1" applyFill="1" applyBorder="1" applyAlignment="1">
      <alignment horizontal="center" vertical="center"/>
      <protection/>
    </xf>
    <xf numFmtId="0" fontId="21" fillId="0" borderId="17" xfId="70" applyFont="1" applyFill="1" applyBorder="1" applyAlignment="1">
      <alignment vertical="center" wrapText="1"/>
      <protection/>
    </xf>
    <xf numFmtId="0" fontId="21" fillId="0" borderId="15" xfId="70" applyFont="1" applyFill="1" applyBorder="1" applyAlignment="1">
      <alignment vertical="center" wrapText="1"/>
      <protection/>
    </xf>
    <xf numFmtId="0" fontId="21" fillId="0" borderId="18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>
      <alignment vertical="center" wrapText="1"/>
      <protection/>
    </xf>
    <xf numFmtId="3" fontId="4" fillId="33" borderId="10" xfId="70" applyNumberFormat="1" applyFont="1" applyFill="1" applyBorder="1" applyAlignment="1">
      <alignment vertical="center" wrapText="1"/>
      <protection/>
    </xf>
    <xf numFmtId="0" fontId="21" fillId="0" borderId="17" xfId="70" applyFont="1" applyFill="1" applyBorder="1" applyAlignment="1">
      <alignment vertical="center"/>
      <protection/>
    </xf>
    <xf numFmtId="0" fontId="21" fillId="0" borderId="15" xfId="70" applyFont="1" applyFill="1" applyBorder="1" applyAlignment="1">
      <alignment vertical="center"/>
      <protection/>
    </xf>
    <xf numFmtId="0" fontId="21" fillId="0" borderId="18" xfId="70" applyFont="1" applyFill="1" applyBorder="1" applyAlignment="1">
      <alignment vertical="center"/>
      <protection/>
    </xf>
    <xf numFmtId="0" fontId="91" fillId="0" borderId="0" xfId="0" applyFont="1" applyAlignment="1">
      <alignment horizontal="center"/>
    </xf>
    <xf numFmtId="0" fontId="4" fillId="0" borderId="17" xfId="70" applyFont="1" applyFill="1" applyBorder="1" applyAlignment="1">
      <alignment horizontal="center" vertical="center" wrapText="1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4" fillId="0" borderId="18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3" fontId="4" fillId="33" borderId="12" xfId="70" applyNumberFormat="1" applyFont="1" applyFill="1" applyBorder="1" applyAlignment="1">
      <alignment horizontal="center" vertical="center" wrapText="1"/>
      <protection/>
    </xf>
    <xf numFmtId="3" fontId="4" fillId="33" borderId="14" xfId="70" applyNumberFormat="1" applyFont="1" applyFill="1" applyBorder="1" applyAlignment="1">
      <alignment horizontal="center" vertical="center" wrapText="1"/>
      <protection/>
    </xf>
    <xf numFmtId="0" fontId="21" fillId="0" borderId="10" xfId="70" applyFont="1" applyFill="1" applyBorder="1" applyAlignment="1">
      <alignment vertical="center" wrapText="1"/>
      <protection/>
    </xf>
    <xf numFmtId="3" fontId="4" fillId="33" borderId="12" xfId="70" applyNumberFormat="1" applyFont="1" applyFill="1" applyBorder="1" applyAlignment="1">
      <alignment vertical="center" wrapText="1"/>
      <protection/>
    </xf>
    <xf numFmtId="3" fontId="4" fillId="33" borderId="14" xfId="70" applyNumberFormat="1" applyFont="1" applyFill="1" applyBorder="1" applyAlignment="1">
      <alignment vertical="center" wrapText="1"/>
      <protection/>
    </xf>
    <xf numFmtId="0" fontId="21" fillId="0" borderId="10" xfId="70" applyFont="1" applyFill="1" applyBorder="1" applyAlignment="1">
      <alignment vertical="center"/>
      <protection/>
    </xf>
    <xf numFmtId="0" fontId="9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68" applyFont="1" applyFill="1" applyAlignment="1">
      <alignment horizontal="center" vertical="center" wrapText="1"/>
      <protection/>
    </xf>
    <xf numFmtId="0" fontId="4" fillId="0" borderId="19" xfId="7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10" xfId="70" applyFont="1" applyFill="1" applyBorder="1" applyAlignment="1">
      <alignment horizontal="center" vertical="center" wrapText="1"/>
      <protection/>
    </xf>
    <xf numFmtId="3" fontId="92" fillId="0" borderId="11" xfId="64" applyNumberFormat="1" applyFont="1" applyBorder="1" applyAlignment="1">
      <alignment horizontal="justify" vertical="center" wrapText="1"/>
      <protection/>
    </xf>
    <xf numFmtId="3" fontId="92" fillId="0" borderId="0" xfId="64" applyNumberFormat="1" applyFont="1" applyBorder="1" applyAlignment="1">
      <alignment horizontal="justify" vertical="center" wrapText="1"/>
      <protection/>
    </xf>
    <xf numFmtId="3" fontId="108" fillId="0" borderId="0" xfId="64" applyNumberFormat="1" applyFont="1" applyBorder="1" applyAlignment="1">
      <alignment vertical="center" wrapText="1"/>
      <protection/>
    </xf>
    <xf numFmtId="3" fontId="92" fillId="0" borderId="0" xfId="64" applyNumberFormat="1" applyFont="1" applyBorder="1" applyAlignment="1">
      <alignment horizontal="left"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Ljakabfa 2008(1). év költségvetés mód 04.17." xfId="69"/>
    <cellStyle name="Normál_Munka1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2"/>
  <sheetViews>
    <sheetView tabSelected="1" zoomScalePageLayoutView="0" workbookViewId="0" topLeftCell="A1">
      <selection activeCell="O64" sqref="O64"/>
    </sheetView>
  </sheetViews>
  <sheetFormatPr defaultColWidth="9.140625" defaultRowHeight="15"/>
  <cols>
    <col min="1" max="1" width="3.421875" style="0" customWidth="1"/>
    <col min="2" max="2" width="6.7109375" style="0" customWidth="1"/>
    <col min="3" max="3" width="16.28125" style="0" customWidth="1"/>
    <col min="4" max="4" width="12.8515625" style="0" customWidth="1"/>
    <col min="5" max="5" width="9.7109375" style="0" customWidth="1"/>
    <col min="6" max="6" width="2.28125" style="0" customWidth="1"/>
    <col min="7" max="7" width="4.28125" style="0" customWidth="1"/>
    <col min="8" max="8" width="17.8515625" style="40" customWidth="1"/>
    <col min="9" max="9" width="9.57421875" style="0" hidden="1" customWidth="1"/>
    <col min="10" max="10" width="13.421875" style="0" customWidth="1"/>
    <col min="11" max="11" width="4.7109375" style="0" customWidth="1"/>
    <col min="21" max="21" width="11.57421875" style="0" customWidth="1"/>
  </cols>
  <sheetData>
    <row r="1" spans="1:11" s="141" customFormat="1" ht="40.5" customHeight="1">
      <c r="A1" s="341" t="s">
        <v>723</v>
      </c>
      <c r="B1" s="341"/>
      <c r="C1" s="341"/>
      <c r="D1" s="341"/>
      <c r="E1" s="341"/>
      <c r="F1" s="341"/>
      <c r="G1" s="341"/>
      <c r="H1" s="341"/>
      <c r="I1" s="341"/>
      <c r="J1" s="341"/>
      <c r="K1" s="140"/>
    </row>
    <row r="2" spans="1:11" s="141" customFormat="1" ht="20.25" customHeight="1">
      <c r="A2" s="139"/>
      <c r="B2" s="139"/>
      <c r="C2" s="139"/>
      <c r="D2" s="139"/>
      <c r="E2" s="342" t="s">
        <v>580</v>
      </c>
      <c r="F2" s="342"/>
      <c r="G2" s="342"/>
      <c r="H2" s="342"/>
      <c r="I2" s="342"/>
      <c r="J2" s="342"/>
      <c r="K2" s="140"/>
    </row>
    <row r="3" spans="1:11" s="141" customFormat="1" ht="10.5" customHeight="1">
      <c r="A3" s="139"/>
      <c r="B3" s="139"/>
      <c r="C3" s="139"/>
      <c r="D3" s="139"/>
      <c r="E3" s="139"/>
      <c r="F3" s="139"/>
      <c r="G3" s="293"/>
      <c r="H3" s="139"/>
      <c r="I3" s="140"/>
      <c r="J3" s="140"/>
      <c r="K3" s="140"/>
    </row>
    <row r="4" spans="1:11" s="141" customFormat="1" ht="20.25" customHeight="1">
      <c r="A4" s="156" t="s">
        <v>585</v>
      </c>
      <c r="B4" s="170"/>
      <c r="C4" s="170"/>
      <c r="D4" s="170"/>
      <c r="E4" s="170"/>
      <c r="F4" s="170"/>
      <c r="G4" s="171"/>
      <c r="H4" s="170"/>
      <c r="I4" s="170"/>
      <c r="J4" s="170"/>
      <c r="K4" s="140"/>
    </row>
    <row r="5" spans="1:11" s="141" customFormat="1" ht="20.25" customHeight="1">
      <c r="A5" s="2" t="s">
        <v>698</v>
      </c>
      <c r="B5" s="172"/>
      <c r="C5" s="172"/>
      <c r="D5" s="172"/>
      <c r="E5" s="254"/>
      <c r="F5" s="254"/>
      <c r="G5" s="172"/>
      <c r="H5" s="172"/>
      <c r="I5" s="172"/>
      <c r="J5" s="170"/>
      <c r="K5" s="140"/>
    </row>
    <row r="6" spans="1:22" s="141" customFormat="1" ht="20.25" customHeight="1">
      <c r="A6" s="146"/>
      <c r="B6" s="183" t="s">
        <v>699</v>
      </c>
      <c r="C6" s="183"/>
      <c r="D6" s="183"/>
      <c r="E6" s="249"/>
      <c r="F6" s="249"/>
      <c r="G6" s="183"/>
      <c r="H6" s="183"/>
      <c r="I6" s="249">
        <v>1000000</v>
      </c>
      <c r="J6" s="249">
        <v>1000000</v>
      </c>
      <c r="K6" s="140"/>
      <c r="N6" s="152"/>
      <c r="O6" s="152"/>
      <c r="P6" s="152"/>
      <c r="Q6" s="152"/>
      <c r="R6" s="152"/>
      <c r="S6" s="152"/>
      <c r="T6" s="152"/>
      <c r="U6" s="152"/>
      <c r="V6" s="152"/>
    </row>
    <row r="7" spans="1:22" s="141" customFormat="1" ht="20.25" customHeight="1">
      <c r="A7" s="173" t="s">
        <v>700</v>
      </c>
      <c r="B7" s="283"/>
      <c r="C7" s="191"/>
      <c r="D7" s="191"/>
      <c r="E7" s="192"/>
      <c r="F7" s="192"/>
      <c r="G7" s="191"/>
      <c r="H7" s="191"/>
      <c r="I7" s="192">
        <v>548129</v>
      </c>
      <c r="J7" s="192">
        <v>478395</v>
      </c>
      <c r="K7" s="140"/>
      <c r="N7" s="152"/>
      <c r="O7" s="152"/>
      <c r="P7" s="152"/>
      <c r="Q7" s="152"/>
      <c r="R7" s="152"/>
      <c r="S7" s="152"/>
      <c r="T7" s="152"/>
      <c r="U7" s="152"/>
      <c r="V7" s="152"/>
    </row>
    <row r="8" spans="1:22" s="143" customFormat="1" ht="18.75">
      <c r="A8" s="183" t="s">
        <v>706</v>
      </c>
      <c r="B8" s="296"/>
      <c r="C8" s="183"/>
      <c r="D8" s="183"/>
      <c r="E8" s="249"/>
      <c r="F8" s="249"/>
      <c r="G8" s="183"/>
      <c r="H8" s="183"/>
      <c r="I8" s="249"/>
      <c r="J8" s="249"/>
      <c r="M8" s="141"/>
      <c r="N8" s="183"/>
      <c r="O8" s="187"/>
      <c r="P8" s="187"/>
      <c r="Q8" s="187"/>
      <c r="R8" s="298"/>
      <c r="S8" s="187"/>
      <c r="T8" s="187"/>
      <c r="U8" s="187"/>
      <c r="V8" s="148"/>
    </row>
    <row r="9" spans="1:22" s="143" customFormat="1" ht="18.75">
      <c r="A9" s="146"/>
      <c r="B9" s="202" t="s">
        <v>707</v>
      </c>
      <c r="C9" s="173"/>
      <c r="D9" s="173"/>
      <c r="E9" s="174"/>
      <c r="F9" s="174"/>
      <c r="G9" s="173"/>
      <c r="H9" s="173"/>
      <c r="I9" s="174">
        <v>964255</v>
      </c>
      <c r="J9" s="174">
        <v>-15176</v>
      </c>
      <c r="M9" s="141"/>
      <c r="N9" s="146"/>
      <c r="O9" s="183"/>
      <c r="P9" s="183"/>
      <c r="Q9" s="183"/>
      <c r="R9" s="249"/>
      <c r="S9" s="183"/>
      <c r="T9" s="183"/>
      <c r="U9" s="249"/>
      <c r="V9" s="148"/>
    </row>
    <row r="10" spans="1:22" s="143" customFormat="1" ht="18.75">
      <c r="A10" s="183" t="s">
        <v>703</v>
      </c>
      <c r="B10" s="196"/>
      <c r="C10" s="183"/>
      <c r="D10" s="183"/>
      <c r="E10" s="249"/>
      <c r="F10" s="249"/>
      <c r="G10" s="183"/>
      <c r="H10" s="183"/>
      <c r="I10" s="249"/>
      <c r="J10" s="249"/>
      <c r="M10" s="141"/>
      <c r="N10" s="183"/>
      <c r="O10" s="183"/>
      <c r="P10" s="183"/>
      <c r="Q10" s="183"/>
      <c r="R10" s="249"/>
      <c r="S10" s="183"/>
      <c r="T10" s="183"/>
      <c r="U10" s="249"/>
      <c r="V10" s="148"/>
    </row>
    <row r="11" spans="1:22" s="143" customFormat="1" ht="18.75">
      <c r="A11" s="141"/>
      <c r="B11" s="183" t="s">
        <v>704</v>
      </c>
      <c r="C11" s="183"/>
      <c r="D11" s="183"/>
      <c r="E11" s="249"/>
      <c r="F11" s="249"/>
      <c r="G11" s="183"/>
      <c r="H11" s="183"/>
      <c r="I11" s="249">
        <v>13000</v>
      </c>
      <c r="J11" s="249">
        <v>26000</v>
      </c>
      <c r="M11" s="141"/>
      <c r="N11" s="146"/>
      <c r="O11" s="196"/>
      <c r="P11" s="183"/>
      <c r="Q11" s="183"/>
      <c r="R11" s="249"/>
      <c r="S11" s="183"/>
      <c r="T11" s="183"/>
      <c r="U11" s="249"/>
      <c r="V11" s="148"/>
    </row>
    <row r="12" spans="1:22" s="143" customFormat="1" ht="18.75">
      <c r="A12" s="288" t="s">
        <v>708</v>
      </c>
      <c r="B12" s="296"/>
      <c r="C12" s="296"/>
      <c r="D12" s="296"/>
      <c r="E12" s="297"/>
      <c r="F12" s="297"/>
      <c r="G12" s="296"/>
      <c r="H12" s="296"/>
      <c r="I12" s="297"/>
      <c r="J12" s="297"/>
      <c r="M12" s="141"/>
      <c r="N12" s="146"/>
      <c r="O12" s="196"/>
      <c r="P12" s="183"/>
      <c r="Q12" s="183"/>
      <c r="R12" s="249"/>
      <c r="S12" s="183"/>
      <c r="T12" s="183"/>
      <c r="U12" s="249"/>
      <c r="V12" s="148"/>
    </row>
    <row r="13" spans="1:22" s="143" customFormat="1" ht="18.75">
      <c r="A13" s="288"/>
      <c r="B13" s="205" t="s">
        <v>709</v>
      </c>
      <c r="C13" s="173"/>
      <c r="D13" s="173"/>
      <c r="E13" s="174"/>
      <c r="F13" s="174"/>
      <c r="G13" s="173"/>
      <c r="H13" s="173"/>
      <c r="I13" s="174"/>
      <c r="J13" s="174">
        <v>8000</v>
      </c>
      <c r="M13" s="141"/>
      <c r="N13" s="146"/>
      <c r="O13" s="196"/>
      <c r="P13" s="183"/>
      <c r="Q13" s="183"/>
      <c r="R13" s="249"/>
      <c r="S13" s="183"/>
      <c r="T13" s="183"/>
      <c r="U13" s="249"/>
      <c r="V13" s="148"/>
    </row>
    <row r="14" spans="1:22" s="143" customFormat="1" ht="18.75">
      <c r="A14" s="205" t="s">
        <v>705</v>
      </c>
      <c r="B14" s="173"/>
      <c r="C14" s="173"/>
      <c r="D14" s="173"/>
      <c r="E14" s="174"/>
      <c r="F14" s="174"/>
      <c r="G14" s="173"/>
      <c r="H14" s="173"/>
      <c r="I14" s="174">
        <v>110290</v>
      </c>
      <c r="J14" s="174">
        <v>63960</v>
      </c>
      <c r="M14" s="141"/>
      <c r="N14" s="183"/>
      <c r="O14" s="196"/>
      <c r="P14" s="183"/>
      <c r="Q14" s="183"/>
      <c r="R14" s="249"/>
      <c r="S14" s="183"/>
      <c r="T14" s="183"/>
      <c r="U14" s="249"/>
      <c r="V14" s="148"/>
    </row>
    <row r="15" spans="1:22" s="143" customFormat="1" ht="18.75">
      <c r="A15" s="183" t="s">
        <v>701</v>
      </c>
      <c r="B15" s="196"/>
      <c r="C15" s="296"/>
      <c r="D15" s="296"/>
      <c r="E15" s="297"/>
      <c r="F15" s="297"/>
      <c r="G15" s="296"/>
      <c r="H15" s="296"/>
      <c r="I15" s="297">
        <v>5</v>
      </c>
      <c r="J15" s="297"/>
      <c r="M15" s="141"/>
      <c r="N15" s="183"/>
      <c r="O15" s="196"/>
      <c r="P15" s="183"/>
      <c r="Q15" s="183"/>
      <c r="R15" s="249"/>
      <c r="S15" s="183"/>
      <c r="T15" s="183"/>
      <c r="U15" s="249"/>
      <c r="V15" s="148"/>
    </row>
    <row r="16" spans="1:22" s="143" customFormat="1" ht="18.75">
      <c r="A16" s="146"/>
      <c r="B16" s="202" t="s">
        <v>702</v>
      </c>
      <c r="C16" s="173"/>
      <c r="D16" s="173"/>
      <c r="E16" s="174"/>
      <c r="F16" s="174"/>
      <c r="G16" s="173"/>
      <c r="H16" s="173"/>
      <c r="I16" s="174"/>
      <c r="J16" s="174">
        <v>800000</v>
      </c>
      <c r="M16" s="141"/>
      <c r="N16" s="183"/>
      <c r="O16" s="196"/>
      <c r="P16" s="183"/>
      <c r="Q16" s="183"/>
      <c r="R16" s="249"/>
      <c r="S16" s="183"/>
      <c r="T16" s="183"/>
      <c r="U16" s="249"/>
      <c r="V16" s="148"/>
    </row>
    <row r="17" spans="1:22" s="143" customFormat="1" ht="18.75">
      <c r="A17" s="173" t="s">
        <v>754</v>
      </c>
      <c r="B17" s="202"/>
      <c r="C17" s="173"/>
      <c r="D17" s="173"/>
      <c r="E17" s="174"/>
      <c r="F17" s="174"/>
      <c r="G17" s="173"/>
      <c r="H17" s="173"/>
      <c r="I17" s="174"/>
      <c r="J17" s="174">
        <v>835850</v>
      </c>
      <c r="M17" s="141"/>
      <c r="N17" s="183"/>
      <c r="O17" s="196"/>
      <c r="P17" s="183"/>
      <c r="Q17" s="183"/>
      <c r="R17" s="249"/>
      <c r="S17" s="183"/>
      <c r="T17" s="183"/>
      <c r="U17" s="249"/>
      <c r="V17" s="148"/>
    </row>
    <row r="18" spans="1:22" s="145" customFormat="1" ht="18.75">
      <c r="A18" s="175"/>
      <c r="B18" s="183"/>
      <c r="C18" s="187" t="s">
        <v>591</v>
      </c>
      <c r="D18" s="183"/>
      <c r="E18" s="183"/>
      <c r="F18" s="183"/>
      <c r="G18" s="176"/>
      <c r="H18" s="193"/>
      <c r="I18" s="178"/>
      <c r="J18" s="233">
        <f>SUM(J6:J17)</f>
        <v>3197029</v>
      </c>
      <c r="M18" s="141"/>
      <c r="N18" s="152"/>
      <c r="O18" s="183"/>
      <c r="P18" s="183"/>
      <c r="Q18" s="183"/>
      <c r="R18" s="249"/>
      <c r="S18" s="183"/>
      <c r="T18" s="183"/>
      <c r="U18" s="249"/>
      <c r="V18" s="146"/>
    </row>
    <row r="19" spans="1:22" s="145" customFormat="1" ht="19.5">
      <c r="A19" s="165" t="s">
        <v>586</v>
      </c>
      <c r="B19" s="185"/>
      <c r="C19" s="185"/>
      <c r="D19" s="185"/>
      <c r="E19" s="185"/>
      <c r="F19" s="185"/>
      <c r="G19" s="179"/>
      <c r="H19" s="180"/>
      <c r="I19" s="181"/>
      <c r="J19" s="180"/>
      <c r="M19" s="141"/>
      <c r="N19" s="198"/>
      <c r="O19" s="183"/>
      <c r="P19" s="183"/>
      <c r="Q19" s="183"/>
      <c r="R19" s="249"/>
      <c r="S19" s="183"/>
      <c r="T19" s="183"/>
      <c r="U19" s="249"/>
      <c r="V19" s="146"/>
    </row>
    <row r="20" spans="1:22" s="143" customFormat="1" ht="18.75">
      <c r="A20" s="173" t="s">
        <v>713</v>
      </c>
      <c r="B20" s="301"/>
      <c r="C20" s="301"/>
      <c r="D20" s="301"/>
      <c r="E20" s="302"/>
      <c r="F20" s="302"/>
      <c r="G20" s="182"/>
      <c r="H20" s="182"/>
      <c r="I20" s="303">
        <v>548129</v>
      </c>
      <c r="J20" s="194">
        <v>478395</v>
      </c>
      <c r="K20" s="148"/>
      <c r="M20" s="151"/>
      <c r="N20" s="183"/>
      <c r="O20" s="183"/>
      <c r="P20" s="183"/>
      <c r="Q20" s="183"/>
      <c r="R20" s="249"/>
      <c r="S20" s="183"/>
      <c r="T20" s="183"/>
      <c r="U20" s="249"/>
      <c r="V20" s="146"/>
    </row>
    <row r="21" spans="1:22" s="2" customFormat="1" ht="18.75">
      <c r="A21" s="265" t="s">
        <v>714</v>
      </c>
      <c r="B21" s="196"/>
      <c r="C21" s="196"/>
      <c r="D21" s="196"/>
      <c r="E21" s="176"/>
      <c r="F21" s="176"/>
      <c r="G21" s="178"/>
      <c r="H21" s="178"/>
      <c r="I21" s="178"/>
      <c r="J21" s="178"/>
      <c r="K21" s="183"/>
      <c r="M21" s="151"/>
      <c r="N21" s="183"/>
      <c r="O21" s="183"/>
      <c r="P21" s="183"/>
      <c r="Q21" s="183"/>
      <c r="R21" s="249"/>
      <c r="S21" s="183"/>
      <c r="T21" s="183"/>
      <c r="U21" s="249"/>
      <c r="V21" s="146"/>
    </row>
    <row r="22" spans="1:11" s="172" customFormat="1" ht="15.75">
      <c r="A22" s="265" t="s">
        <v>715</v>
      </c>
      <c r="B22" s="202"/>
      <c r="C22" s="202"/>
      <c r="D22" s="202"/>
      <c r="E22" s="302"/>
      <c r="F22" s="302"/>
      <c r="G22" s="182"/>
      <c r="H22" s="182"/>
      <c r="I22" s="303">
        <v>1000000</v>
      </c>
      <c r="J22" s="194">
        <v>1000000</v>
      </c>
      <c r="K22" s="187"/>
    </row>
    <row r="23" spans="1:15" s="2" customFormat="1" ht="15.75">
      <c r="A23" s="293"/>
      <c r="B23" s="202" t="s">
        <v>716</v>
      </c>
      <c r="C23" s="202"/>
      <c r="D23" s="202"/>
      <c r="E23" s="302"/>
      <c r="F23" s="302"/>
      <c r="G23" s="182"/>
      <c r="H23" s="182"/>
      <c r="I23" s="303">
        <v>759256</v>
      </c>
      <c r="J23" s="206">
        <v>629921</v>
      </c>
      <c r="K23" s="183"/>
      <c r="N23" s="183"/>
      <c r="O23" s="196"/>
    </row>
    <row r="24" spans="1:15" s="201" customFormat="1" ht="15.75">
      <c r="A24" s="293"/>
      <c r="B24" s="283" t="s">
        <v>717</v>
      </c>
      <c r="C24" s="283"/>
      <c r="D24" s="283"/>
      <c r="E24" s="305"/>
      <c r="F24" s="305"/>
      <c r="G24" s="306"/>
      <c r="H24" s="306"/>
      <c r="I24" s="307">
        <v>204999</v>
      </c>
      <c r="J24" s="204">
        <v>170079</v>
      </c>
      <c r="K24" s="200"/>
      <c r="N24" s="183"/>
      <c r="O24" s="196"/>
    </row>
    <row r="25" spans="1:15" s="141" customFormat="1" ht="18.75">
      <c r="A25" s="308" t="s">
        <v>718</v>
      </c>
      <c r="B25" s="308"/>
      <c r="C25" s="196"/>
      <c r="D25" s="196"/>
      <c r="E25" s="176"/>
      <c r="F25" s="176"/>
      <c r="G25" s="178"/>
      <c r="H25" s="178"/>
      <c r="I25" s="178"/>
      <c r="J25" s="178"/>
      <c r="K25" s="178"/>
      <c r="N25" s="183"/>
      <c r="O25" s="196"/>
    </row>
    <row r="26" spans="1:11" s="141" customFormat="1" ht="18.75">
      <c r="A26" s="293"/>
      <c r="B26" s="202" t="s">
        <v>719</v>
      </c>
      <c r="C26" s="202"/>
      <c r="D26" s="202"/>
      <c r="E26" s="302"/>
      <c r="F26" s="302"/>
      <c r="G26" s="182"/>
      <c r="H26" s="182"/>
      <c r="I26" s="303">
        <v>13000</v>
      </c>
      <c r="J26" s="206">
        <v>26000</v>
      </c>
      <c r="K26" s="151"/>
    </row>
    <row r="27" spans="1:11" s="141" customFormat="1" ht="18.75">
      <c r="A27" s="196" t="s">
        <v>629</v>
      </c>
      <c r="B27" s="282"/>
      <c r="C27" s="282"/>
      <c r="D27" s="196"/>
      <c r="E27" s="176"/>
      <c r="F27" s="176"/>
      <c r="G27" s="178"/>
      <c r="H27" s="178"/>
      <c r="I27" s="304"/>
      <c r="J27" s="199"/>
      <c r="K27" s="151"/>
    </row>
    <row r="28" spans="1:11" s="141" customFormat="1" ht="18.75">
      <c r="A28" s="293"/>
      <c r="B28" s="202" t="s">
        <v>720</v>
      </c>
      <c r="C28" s="202"/>
      <c r="D28" s="202"/>
      <c r="E28" s="302"/>
      <c r="F28" s="302"/>
      <c r="G28" s="182"/>
      <c r="H28" s="182"/>
      <c r="I28" s="303">
        <v>86843</v>
      </c>
      <c r="J28" s="199">
        <v>56661</v>
      </c>
      <c r="K28" s="151"/>
    </row>
    <row r="29" spans="1:11" s="141" customFormat="1" ht="18.75">
      <c r="A29" s="293"/>
      <c r="B29" s="283" t="s">
        <v>721</v>
      </c>
      <c r="C29" s="283"/>
      <c r="D29" s="283"/>
      <c r="E29" s="305"/>
      <c r="F29" s="305"/>
      <c r="G29" s="306"/>
      <c r="H29" s="306"/>
      <c r="I29" s="307">
        <v>23447</v>
      </c>
      <c r="J29" s="204">
        <v>15299</v>
      </c>
      <c r="K29" s="151"/>
    </row>
    <row r="30" spans="1:11" s="141" customFormat="1" ht="18.75">
      <c r="A30" s="196" t="s">
        <v>722</v>
      </c>
      <c r="B30" s="282"/>
      <c r="C30" s="282"/>
      <c r="D30" s="196"/>
      <c r="E30" s="176"/>
      <c r="F30" s="176"/>
      <c r="G30" s="178"/>
      <c r="H30" s="178"/>
      <c r="I30" s="304"/>
      <c r="J30" s="199"/>
      <c r="K30" s="151"/>
    </row>
    <row r="31" spans="1:11" s="141" customFormat="1" ht="18.75">
      <c r="A31" s="293"/>
      <c r="B31" s="202" t="s">
        <v>720</v>
      </c>
      <c r="C31" s="202"/>
      <c r="D31" s="202"/>
      <c r="E31" s="302"/>
      <c r="F31" s="302"/>
      <c r="G31" s="182"/>
      <c r="H31" s="182"/>
      <c r="I31" s="303">
        <v>86843</v>
      </c>
      <c r="J31" s="199">
        <v>-11950</v>
      </c>
      <c r="K31" s="151"/>
    </row>
    <row r="32" spans="1:11" s="141" customFormat="1" ht="18.75">
      <c r="A32" s="293"/>
      <c r="B32" s="283" t="s">
        <v>721</v>
      </c>
      <c r="C32" s="283"/>
      <c r="D32" s="283"/>
      <c r="E32" s="305"/>
      <c r="F32" s="305"/>
      <c r="G32" s="306"/>
      <c r="H32" s="306"/>
      <c r="I32" s="307">
        <v>23447</v>
      </c>
      <c r="J32" s="204">
        <v>-3226</v>
      </c>
      <c r="K32" s="151"/>
    </row>
    <row r="33" spans="1:11" s="141" customFormat="1" ht="18.75">
      <c r="A33" s="202" t="s">
        <v>587</v>
      </c>
      <c r="B33" s="202"/>
      <c r="C33" s="202"/>
      <c r="D33" s="202"/>
      <c r="E33" s="302"/>
      <c r="F33" s="302"/>
      <c r="G33" s="182"/>
      <c r="H33" s="182"/>
      <c r="I33" s="303"/>
      <c r="J33" s="174">
        <v>835850</v>
      </c>
      <c r="K33" s="151"/>
    </row>
    <row r="34" spans="1:11" s="141" customFormat="1" ht="18.75">
      <c r="A34" s="152"/>
      <c r="B34" s="183"/>
      <c r="C34" s="186" t="s">
        <v>5</v>
      </c>
      <c r="D34" s="186"/>
      <c r="E34" s="186"/>
      <c r="F34" s="186"/>
      <c r="G34" s="186"/>
      <c r="H34" s="231"/>
      <c r="I34" s="150"/>
      <c r="J34" s="231">
        <f>SUM(J20:J33)</f>
        <v>3197029</v>
      </c>
      <c r="K34" s="151"/>
    </row>
    <row r="35" ht="9.75" customHeight="1">
      <c r="K35" s="227"/>
    </row>
    <row r="36" ht="9.75" customHeight="1">
      <c r="K36" s="227"/>
    </row>
    <row r="37" spans="1:11" ht="18.75">
      <c r="A37" s="143" t="s">
        <v>582</v>
      </c>
      <c r="B37" s="143"/>
      <c r="C37" s="143"/>
      <c r="D37" s="143"/>
      <c r="E37" s="143"/>
      <c r="F37" s="143"/>
      <c r="G37" s="144"/>
      <c r="H37" s="153"/>
      <c r="I37" s="151"/>
      <c r="J37" s="153"/>
      <c r="K37" s="151"/>
    </row>
    <row r="38" spans="1:13" ht="19.5">
      <c r="A38" s="156" t="s">
        <v>583</v>
      </c>
      <c r="B38" s="156"/>
      <c r="C38" s="156"/>
      <c r="D38" s="156"/>
      <c r="E38" s="309"/>
      <c r="F38" s="309"/>
      <c r="G38" s="156" t="s">
        <v>680</v>
      </c>
      <c r="H38" s="153"/>
      <c r="I38" s="151"/>
      <c r="J38" s="153"/>
      <c r="K38" s="151"/>
      <c r="L38" s="40"/>
      <c r="M38" s="40"/>
    </row>
    <row r="39" spans="1:13" ht="18.75">
      <c r="A39" s="143" t="s">
        <v>712</v>
      </c>
      <c r="B39" s="172"/>
      <c r="C39" s="172"/>
      <c r="D39" s="172"/>
      <c r="E39" s="254"/>
      <c r="F39" s="254"/>
      <c r="G39" s="254"/>
      <c r="H39" s="254"/>
      <c r="I39" s="2"/>
      <c r="J39" s="2"/>
      <c r="K39" s="2"/>
      <c r="L39" s="299"/>
      <c r="M39" s="40"/>
    </row>
    <row r="40" spans="1:13" ht="15.75">
      <c r="A40" s="2"/>
      <c r="B40" s="173" t="s">
        <v>710</v>
      </c>
      <c r="C40" s="300"/>
      <c r="D40" s="173"/>
      <c r="E40" s="174">
        <v>11305</v>
      </c>
      <c r="F40" s="174"/>
      <c r="G40" s="174"/>
      <c r="H40" s="173" t="s">
        <v>711</v>
      </c>
      <c r="I40" s="173" t="s">
        <v>711</v>
      </c>
      <c r="J40" s="173"/>
      <c r="K40" s="173"/>
      <c r="L40" s="174">
        <v>11305</v>
      </c>
      <c r="M40" s="40"/>
    </row>
    <row r="41" spans="1:13" ht="19.5">
      <c r="A41" s="156"/>
      <c r="B41" s="156"/>
      <c r="C41" s="156"/>
      <c r="D41" s="156"/>
      <c r="E41" s="309"/>
      <c r="F41" s="309"/>
      <c r="G41" s="156"/>
      <c r="H41" s="153"/>
      <c r="I41" s="151"/>
      <c r="J41" s="153"/>
      <c r="K41" s="151"/>
      <c r="L41" s="40"/>
      <c r="M41" s="40"/>
    </row>
    <row r="42" spans="1:13" ht="19.5">
      <c r="A42" s="156" t="s">
        <v>586</v>
      </c>
      <c r="B42" s="316"/>
      <c r="C42" s="152"/>
      <c r="D42" s="152"/>
      <c r="E42" s="167"/>
      <c r="F42" s="167"/>
      <c r="G42" s="152"/>
      <c r="H42" s="153"/>
      <c r="I42" s="151"/>
      <c r="J42" s="153"/>
      <c r="K42" s="151"/>
      <c r="L42" s="317"/>
      <c r="M42" s="40"/>
    </row>
    <row r="43" spans="1:13" ht="18.75">
      <c r="A43" s="2" t="s">
        <v>672</v>
      </c>
      <c r="C43" s="237"/>
      <c r="D43" s="237"/>
      <c r="E43" s="162"/>
      <c r="F43" s="162"/>
      <c r="G43" s="343" t="s">
        <v>602</v>
      </c>
      <c r="H43" s="343"/>
      <c r="I43" s="343"/>
      <c r="J43" s="343"/>
      <c r="K43" s="281"/>
      <c r="L43" s="317"/>
      <c r="M43" s="40"/>
    </row>
    <row r="44" spans="1:13" ht="18.75" customHeight="1">
      <c r="A44" s="145"/>
      <c r="B44" s="287" t="s">
        <v>599</v>
      </c>
      <c r="C44" s="269"/>
      <c r="D44" s="270"/>
      <c r="E44" s="312">
        <v>44480</v>
      </c>
      <c r="F44" s="310"/>
      <c r="G44" s="235"/>
      <c r="H44" s="202" t="s">
        <v>724</v>
      </c>
      <c r="I44" s="294"/>
      <c r="J44" s="294"/>
      <c r="K44" s="277"/>
      <c r="L44" s="174">
        <v>44480</v>
      </c>
      <c r="M44" s="40"/>
    </row>
    <row r="45" spans="1:13" ht="18.75" customHeight="1">
      <c r="A45" s="145"/>
      <c r="B45" s="274"/>
      <c r="C45" s="274"/>
      <c r="D45" s="276"/>
      <c r="E45" s="311"/>
      <c r="F45" s="311"/>
      <c r="G45" s="313"/>
      <c r="H45" s="313"/>
      <c r="I45" s="313"/>
      <c r="J45" s="313"/>
      <c r="K45" s="313"/>
      <c r="L45" s="40"/>
      <c r="M45" s="40"/>
    </row>
    <row r="46" spans="1:13" ht="15.75">
      <c r="A46" s="265" t="s">
        <v>714</v>
      </c>
      <c r="B46" s="175"/>
      <c r="C46" s="183"/>
      <c r="D46" s="249"/>
      <c r="E46" s="289"/>
      <c r="F46" s="289"/>
      <c r="G46" s="265" t="s">
        <v>714</v>
      </c>
      <c r="H46" s="319"/>
      <c r="I46" s="319"/>
      <c r="J46" s="319"/>
      <c r="K46" s="313"/>
      <c r="L46" s="299"/>
      <c r="M46" s="40"/>
    </row>
    <row r="47" spans="1:13" ht="15.75">
      <c r="A47" s="265"/>
      <c r="B47" s="267" t="s">
        <v>725</v>
      </c>
      <c r="C47" s="173"/>
      <c r="D47" s="174"/>
      <c r="E47" s="320">
        <v>4724</v>
      </c>
      <c r="F47" s="289"/>
      <c r="G47" s="290"/>
      <c r="H47" s="322" t="s">
        <v>727</v>
      </c>
      <c r="I47" s="323"/>
      <c r="J47" s="323"/>
      <c r="K47" s="324"/>
      <c r="L47" s="174">
        <v>4724</v>
      </c>
      <c r="M47" s="40"/>
    </row>
    <row r="48" spans="1:13" ht="15.75">
      <c r="A48" s="265"/>
      <c r="B48" s="318" t="s">
        <v>726</v>
      </c>
      <c r="C48" s="191"/>
      <c r="D48" s="192"/>
      <c r="E48" s="321">
        <v>1276</v>
      </c>
      <c r="F48" s="289"/>
      <c r="G48" s="290"/>
      <c r="H48" s="325" t="s">
        <v>728</v>
      </c>
      <c r="I48" s="326"/>
      <c r="J48" s="326"/>
      <c r="K48" s="327"/>
      <c r="L48" s="192">
        <v>1276</v>
      </c>
      <c r="M48" s="40"/>
    </row>
    <row r="49" spans="1:13" ht="15.75">
      <c r="A49" s="265"/>
      <c r="B49" s="175"/>
      <c r="C49" s="183"/>
      <c r="D49" s="249"/>
      <c r="E49" s="289"/>
      <c r="F49" s="289"/>
      <c r="G49" s="290"/>
      <c r="H49" s="315"/>
      <c r="I49" s="319"/>
      <c r="J49" s="319"/>
      <c r="K49" s="313"/>
      <c r="L49" s="249"/>
      <c r="M49" s="40"/>
    </row>
    <row r="50" spans="1:13" ht="15.75">
      <c r="A50" s="183" t="s">
        <v>623</v>
      </c>
      <c r="B50" s="175"/>
      <c r="C50" s="183"/>
      <c r="D50" s="249"/>
      <c r="E50" s="289"/>
      <c r="F50" s="289"/>
      <c r="G50" s="183" t="s">
        <v>623</v>
      </c>
      <c r="H50" s="315"/>
      <c r="I50" s="319"/>
      <c r="J50" s="319"/>
      <c r="K50" s="313"/>
      <c r="L50" s="249"/>
      <c r="M50" s="299"/>
    </row>
    <row r="51" spans="1:13" ht="15.75">
      <c r="A51" s="196"/>
      <c r="B51" s="173" t="s">
        <v>731</v>
      </c>
      <c r="C51" s="173"/>
      <c r="D51" s="174"/>
      <c r="E51" s="320">
        <v>10800</v>
      </c>
      <c r="F51" s="289"/>
      <c r="G51" s="2"/>
      <c r="H51" s="202" t="s">
        <v>729</v>
      </c>
      <c r="I51" s="323"/>
      <c r="J51" s="323"/>
      <c r="K51" s="324"/>
      <c r="L51" s="174">
        <v>4000</v>
      </c>
      <c r="M51" s="299"/>
    </row>
    <row r="52" spans="1:13" ht="15.75">
      <c r="A52" s="196"/>
      <c r="B52" s="175"/>
      <c r="C52" s="183"/>
      <c r="D52" s="249"/>
      <c r="E52" s="289"/>
      <c r="F52" s="289"/>
      <c r="G52" s="2"/>
      <c r="H52" s="267" t="s">
        <v>730</v>
      </c>
      <c r="I52" s="323"/>
      <c r="J52" s="323"/>
      <c r="K52" s="324"/>
      <c r="L52" s="174">
        <v>6800</v>
      </c>
      <c r="M52" s="299"/>
    </row>
    <row r="53" spans="1:13" ht="15.75">
      <c r="A53" s="196"/>
      <c r="B53" s="175"/>
      <c r="C53" s="183"/>
      <c r="D53" s="249"/>
      <c r="E53" s="289"/>
      <c r="F53" s="289"/>
      <c r="G53" s="2"/>
      <c r="H53" s="175"/>
      <c r="I53" s="319"/>
      <c r="J53" s="319"/>
      <c r="K53" s="313"/>
      <c r="L53" s="249"/>
      <c r="M53" s="299"/>
    </row>
    <row r="54" spans="1:13" ht="15.75">
      <c r="A54" s="183" t="s">
        <v>602</v>
      </c>
      <c r="B54" s="175"/>
      <c r="C54" s="183"/>
      <c r="D54" s="249"/>
      <c r="E54" s="289"/>
      <c r="F54" s="289"/>
      <c r="G54" s="290" t="s">
        <v>735</v>
      </c>
      <c r="H54" s="315"/>
      <c r="I54" s="319"/>
      <c r="J54" s="319"/>
      <c r="K54" s="313"/>
      <c r="L54" s="249"/>
      <c r="M54" s="40"/>
    </row>
    <row r="55" spans="1:13" ht="15.75">
      <c r="A55" s="265"/>
      <c r="B55" s="267" t="s">
        <v>732</v>
      </c>
      <c r="C55" s="173"/>
      <c r="D55" s="174"/>
      <c r="E55" s="320">
        <v>22793</v>
      </c>
      <c r="F55" s="289"/>
      <c r="G55" s="290"/>
      <c r="H55" s="267" t="s">
        <v>734</v>
      </c>
      <c r="I55" s="323"/>
      <c r="J55" s="323"/>
      <c r="K55" s="324"/>
      <c r="L55" s="174">
        <v>127793</v>
      </c>
      <c r="M55" s="40"/>
    </row>
    <row r="56" spans="1:13" ht="16.5">
      <c r="A56" s="265" t="s">
        <v>733</v>
      </c>
      <c r="B56" s="175"/>
      <c r="C56" s="183"/>
      <c r="D56" s="275"/>
      <c r="E56" s="220"/>
      <c r="F56" s="220"/>
      <c r="G56" s="314"/>
      <c r="H56" s="280"/>
      <c r="I56" s="280"/>
      <c r="J56" s="280"/>
      <c r="K56" s="313"/>
      <c r="L56" s="40"/>
      <c r="M56" s="40"/>
    </row>
    <row r="57" spans="1:13" ht="15.75">
      <c r="A57" s="265"/>
      <c r="B57" s="267" t="s">
        <v>734</v>
      </c>
      <c r="C57" s="173"/>
      <c r="D57" s="207"/>
      <c r="E57" s="320">
        <v>105000</v>
      </c>
      <c r="F57" s="289"/>
      <c r="G57" s="314"/>
      <c r="H57" s="280"/>
      <c r="I57" s="280"/>
      <c r="J57" s="280"/>
      <c r="K57" s="313"/>
      <c r="L57" s="40"/>
      <c r="M57" s="40"/>
    </row>
    <row r="58" spans="1:13" ht="15.75">
      <c r="A58" s="265" t="s">
        <v>736</v>
      </c>
      <c r="B58" s="175"/>
      <c r="C58" s="183"/>
      <c r="D58" s="249"/>
      <c r="E58" s="289"/>
      <c r="F58" s="289"/>
      <c r="G58" s="265" t="s">
        <v>733</v>
      </c>
      <c r="H58" s="319"/>
      <c r="I58" s="319"/>
      <c r="J58" s="319"/>
      <c r="K58" s="313"/>
      <c r="L58" s="299"/>
      <c r="M58" s="40"/>
    </row>
    <row r="59" spans="1:13" ht="15.75">
      <c r="A59" s="265"/>
      <c r="B59" s="267" t="s">
        <v>737</v>
      </c>
      <c r="C59" s="173"/>
      <c r="D59" s="174"/>
      <c r="E59" s="320">
        <v>49706</v>
      </c>
      <c r="F59" s="289"/>
      <c r="G59" s="290"/>
      <c r="H59" s="322" t="s">
        <v>737</v>
      </c>
      <c r="I59" s="323"/>
      <c r="J59" s="323"/>
      <c r="K59" s="324"/>
      <c r="L59" s="174">
        <v>41000</v>
      </c>
      <c r="M59" s="40"/>
    </row>
    <row r="60" spans="1:13" ht="15.75">
      <c r="A60" s="265"/>
      <c r="B60" s="318" t="s">
        <v>738</v>
      </c>
      <c r="C60" s="191"/>
      <c r="D60" s="192"/>
      <c r="E60" s="321">
        <v>2351</v>
      </c>
      <c r="F60" s="289"/>
      <c r="G60" s="290" t="s">
        <v>735</v>
      </c>
      <c r="H60" s="319"/>
      <c r="I60" s="319"/>
      <c r="J60" s="319"/>
      <c r="K60" s="313"/>
      <c r="L60" s="299"/>
      <c r="M60" s="40"/>
    </row>
    <row r="61" spans="1:13" ht="15.75">
      <c r="A61" s="265"/>
      <c r="B61" s="175"/>
      <c r="C61" s="183"/>
      <c r="D61" s="249"/>
      <c r="E61" s="289"/>
      <c r="F61" s="289"/>
      <c r="G61" s="290"/>
      <c r="H61" s="267" t="s">
        <v>737</v>
      </c>
      <c r="I61" s="323"/>
      <c r="J61" s="323"/>
      <c r="K61" s="324"/>
      <c r="L61" s="174">
        <v>8706</v>
      </c>
      <c r="M61" s="40"/>
    </row>
    <row r="62" spans="1:13" ht="15.75">
      <c r="A62" s="265"/>
      <c r="B62" s="175"/>
      <c r="C62" s="183"/>
      <c r="D62" s="249"/>
      <c r="E62" s="289"/>
      <c r="F62" s="289"/>
      <c r="G62" s="290"/>
      <c r="H62" s="318" t="s">
        <v>738</v>
      </c>
      <c r="I62" s="326"/>
      <c r="J62" s="326"/>
      <c r="K62" s="327"/>
      <c r="L62" s="192">
        <v>2351</v>
      </c>
      <c r="M62" s="40"/>
    </row>
    <row r="63" spans="1:13" ht="15.75">
      <c r="A63" s="265"/>
      <c r="B63" s="175"/>
      <c r="C63" s="183"/>
      <c r="D63" s="249"/>
      <c r="E63" s="289"/>
      <c r="F63" s="289"/>
      <c r="G63" s="290"/>
      <c r="H63" s="319"/>
      <c r="I63" s="319"/>
      <c r="J63" s="319"/>
      <c r="K63" s="313"/>
      <c r="L63" s="299"/>
      <c r="M63" s="40"/>
    </row>
    <row r="64" spans="1:13" ht="15.75">
      <c r="A64" s="343" t="s">
        <v>602</v>
      </c>
      <c r="B64" s="343"/>
      <c r="C64" s="343"/>
      <c r="D64" s="343"/>
      <c r="E64" s="289"/>
      <c r="F64" s="289"/>
      <c r="G64" s="290" t="s">
        <v>601</v>
      </c>
      <c r="H64" s="319"/>
      <c r="I64" s="319"/>
      <c r="J64" s="319"/>
      <c r="K64" s="313"/>
      <c r="L64" s="299"/>
      <c r="M64" s="40"/>
    </row>
    <row r="65" spans="1:13" ht="15.75">
      <c r="A65" s="265"/>
      <c r="B65" s="175" t="s">
        <v>737</v>
      </c>
      <c r="C65" s="183"/>
      <c r="D65" s="249"/>
      <c r="E65" s="289">
        <v>25000</v>
      </c>
      <c r="F65" s="289"/>
      <c r="G65" s="290"/>
      <c r="H65" s="267" t="s">
        <v>737</v>
      </c>
      <c r="I65" s="323"/>
      <c r="J65" s="323"/>
      <c r="K65" s="324"/>
      <c r="L65" s="174">
        <v>205000</v>
      </c>
      <c r="M65" s="40"/>
    </row>
    <row r="66" spans="1:13" ht="15.75">
      <c r="A66" s="265" t="s">
        <v>739</v>
      </c>
      <c r="B66" s="175"/>
      <c r="C66" s="183"/>
      <c r="D66" s="249"/>
      <c r="E66" s="289"/>
      <c r="F66" s="289"/>
      <c r="G66" s="290"/>
      <c r="H66" s="318" t="s">
        <v>738</v>
      </c>
      <c r="I66" s="326"/>
      <c r="J66" s="326"/>
      <c r="K66" s="327"/>
      <c r="L66" s="192">
        <v>47416</v>
      </c>
      <c r="M66" s="40"/>
    </row>
    <row r="67" spans="1:13" ht="15.75">
      <c r="A67" s="265"/>
      <c r="B67" s="267" t="s">
        <v>737</v>
      </c>
      <c r="C67" s="173"/>
      <c r="D67" s="174"/>
      <c r="E67" s="320">
        <v>180000</v>
      </c>
      <c r="F67" s="289"/>
      <c r="G67" s="290"/>
      <c r="H67" s="319"/>
      <c r="I67" s="319"/>
      <c r="J67" s="319"/>
      <c r="K67" s="313"/>
      <c r="L67" s="299"/>
      <c r="M67" s="40"/>
    </row>
    <row r="68" spans="1:13" ht="15.75">
      <c r="A68" s="265"/>
      <c r="B68" s="318" t="s">
        <v>738</v>
      </c>
      <c r="C68" s="191"/>
      <c r="D68" s="192"/>
      <c r="E68" s="321">
        <v>47416</v>
      </c>
      <c r="F68" s="289"/>
      <c r="G68" s="290"/>
      <c r="H68" s="319"/>
      <c r="I68" s="319"/>
      <c r="J68" s="319"/>
      <c r="K68" s="313"/>
      <c r="L68" s="299"/>
      <c r="M68" s="40"/>
    </row>
    <row r="69" spans="1:13" ht="15.75">
      <c r="A69" s="265"/>
      <c r="B69" s="175"/>
      <c r="C69" s="183"/>
      <c r="D69" s="249"/>
      <c r="E69" s="289"/>
      <c r="F69" s="289"/>
      <c r="G69" s="290"/>
      <c r="H69" s="319"/>
      <c r="I69" s="319"/>
      <c r="J69" s="319"/>
      <c r="K69" s="313"/>
      <c r="L69" s="299"/>
      <c r="M69" s="40"/>
    </row>
    <row r="70" spans="1:13" ht="15.75">
      <c r="A70" s="2" t="s">
        <v>672</v>
      </c>
      <c r="C70" s="183"/>
      <c r="D70" s="249"/>
      <c r="E70" s="289"/>
      <c r="F70" s="289"/>
      <c r="G70" s="196" t="s">
        <v>722</v>
      </c>
      <c r="H70" s="319"/>
      <c r="I70" s="319"/>
      <c r="J70" s="319"/>
      <c r="K70" s="313"/>
      <c r="L70" s="299"/>
      <c r="M70" s="40"/>
    </row>
    <row r="71" spans="1:13" ht="18.75">
      <c r="A71" s="145"/>
      <c r="B71" s="328" t="s">
        <v>599</v>
      </c>
      <c r="C71" s="329"/>
      <c r="D71" s="330"/>
      <c r="E71" s="331">
        <v>30883</v>
      </c>
      <c r="F71" s="289"/>
      <c r="G71" s="290"/>
      <c r="H71" s="328" t="s">
        <v>599</v>
      </c>
      <c r="I71" s="319"/>
      <c r="J71" s="323"/>
      <c r="K71" s="324"/>
      <c r="L71" s="174">
        <v>30883</v>
      </c>
      <c r="M71" s="40"/>
    </row>
    <row r="72" spans="1:13" ht="15.75">
      <c r="A72" s="265"/>
      <c r="B72" s="318" t="s">
        <v>738</v>
      </c>
      <c r="C72" s="191"/>
      <c r="D72" s="192"/>
      <c r="E72" s="321">
        <v>8338</v>
      </c>
      <c r="F72" s="289"/>
      <c r="G72" s="290"/>
      <c r="H72" s="318" t="s">
        <v>738</v>
      </c>
      <c r="I72" s="323"/>
      <c r="J72" s="323"/>
      <c r="K72" s="324"/>
      <c r="L72" s="174">
        <v>8338</v>
      </c>
      <c r="M72" s="40"/>
    </row>
    <row r="73" spans="1:11" s="141" customFormat="1" ht="18.75" customHeight="1">
      <c r="A73" s="288" t="s">
        <v>745</v>
      </c>
      <c r="B73" s="338"/>
      <c r="C73" s="339"/>
      <c r="D73" s="339"/>
      <c r="E73" s="339"/>
      <c r="F73" s="249"/>
      <c r="G73" s="288" t="s">
        <v>745</v>
      </c>
      <c r="H73" s="338"/>
      <c r="I73" s="338"/>
      <c r="J73" s="338"/>
      <c r="K73" s="237"/>
    </row>
    <row r="74" spans="2:12" s="141" customFormat="1" ht="18.75" customHeight="1">
      <c r="B74" s="347" t="s">
        <v>747</v>
      </c>
      <c r="C74" s="347"/>
      <c r="D74" s="347"/>
      <c r="E74" s="331">
        <v>11042</v>
      </c>
      <c r="F74" s="249"/>
      <c r="G74" s="187"/>
      <c r="H74" s="345" t="s">
        <v>746</v>
      </c>
      <c r="I74" s="346"/>
      <c r="J74" s="346"/>
      <c r="K74" s="340"/>
      <c r="L74" s="174">
        <v>11042</v>
      </c>
    </row>
    <row r="75" spans="1:13" ht="15.75">
      <c r="A75" s="2" t="s">
        <v>748</v>
      </c>
      <c r="C75" s="183"/>
      <c r="D75" s="249"/>
      <c r="E75" s="249"/>
      <c r="F75" s="289"/>
      <c r="G75" s="196" t="s">
        <v>749</v>
      </c>
      <c r="H75" s="319"/>
      <c r="I75" s="319"/>
      <c r="J75" s="319"/>
      <c r="K75" s="313"/>
      <c r="L75" s="249"/>
      <c r="M75" s="40"/>
    </row>
    <row r="76" spans="1:13" ht="18.75">
      <c r="A76" s="145"/>
      <c r="B76" s="328" t="s">
        <v>599</v>
      </c>
      <c r="C76" s="329"/>
      <c r="D76" s="330"/>
      <c r="E76" s="331">
        <v>100000</v>
      </c>
      <c r="F76" s="289"/>
      <c r="G76" s="290"/>
      <c r="H76" s="328" t="s">
        <v>599</v>
      </c>
      <c r="I76" s="319"/>
      <c r="J76" s="323"/>
      <c r="K76" s="324"/>
      <c r="L76" s="174">
        <v>100000</v>
      </c>
      <c r="M76" s="40"/>
    </row>
    <row r="77" spans="1:13" ht="15.75">
      <c r="A77" s="265"/>
      <c r="B77" s="318" t="s">
        <v>738</v>
      </c>
      <c r="C77" s="191"/>
      <c r="D77" s="192"/>
      <c r="E77" s="331">
        <v>20000</v>
      </c>
      <c r="F77" s="289"/>
      <c r="G77" s="290"/>
      <c r="H77" s="318" t="s">
        <v>738</v>
      </c>
      <c r="I77" s="323"/>
      <c r="J77" s="323"/>
      <c r="K77" s="324"/>
      <c r="L77" s="174">
        <v>20000</v>
      </c>
      <c r="M77" s="40"/>
    </row>
    <row r="78" spans="2:12" s="141" customFormat="1" ht="18.75" customHeight="1">
      <c r="B78" s="237"/>
      <c r="C78" s="237"/>
      <c r="D78" s="237"/>
      <c r="E78" s="237"/>
      <c r="F78" s="249"/>
      <c r="G78" s="187"/>
      <c r="H78" s="339"/>
      <c r="I78" s="338"/>
      <c r="J78" s="338"/>
      <c r="K78" s="237"/>
      <c r="L78" s="237"/>
    </row>
    <row r="79" spans="1:11" ht="16.5">
      <c r="A79" s="288" t="s">
        <v>740</v>
      </c>
      <c r="B79" s="198"/>
      <c r="C79" s="198"/>
      <c r="D79" s="198"/>
      <c r="E79" s="198"/>
      <c r="F79" s="198"/>
      <c r="G79" s="289"/>
      <c r="H79" s="198"/>
      <c r="I79" s="186"/>
      <c r="J79" s="290"/>
      <c r="K79" s="227"/>
    </row>
    <row r="80" spans="1:11" ht="16.5">
      <c r="A80" s="291"/>
      <c r="B80" s="291"/>
      <c r="C80" s="291"/>
      <c r="D80" s="291"/>
      <c r="E80" s="291"/>
      <c r="F80" s="291"/>
      <c r="G80" s="292"/>
      <c r="H80" s="291"/>
      <c r="I80" s="291"/>
      <c r="J80" s="291"/>
      <c r="K80" s="227"/>
    </row>
    <row r="81" spans="1:11" ht="16.5">
      <c r="A81" s="288"/>
      <c r="B81" s="198"/>
      <c r="C81" s="198"/>
      <c r="D81" s="198"/>
      <c r="E81" s="198"/>
      <c r="F81" s="198"/>
      <c r="G81" s="289"/>
      <c r="H81" s="344" t="s">
        <v>589</v>
      </c>
      <c r="I81" s="344"/>
      <c r="J81" s="344"/>
      <c r="K81" s="227"/>
    </row>
    <row r="82" spans="1:11" ht="16.5">
      <c r="A82" s="288"/>
      <c r="B82" s="198"/>
      <c r="C82" s="198"/>
      <c r="D82" s="198"/>
      <c r="E82" s="198"/>
      <c r="F82" s="198"/>
      <c r="G82" s="289"/>
      <c r="H82" s="344" t="s">
        <v>87</v>
      </c>
      <c r="I82" s="344"/>
      <c r="J82" s="344"/>
      <c r="K82" s="227"/>
    </row>
    <row r="83" spans="1:11" s="163" customFormat="1" ht="18.75">
      <c r="A83" s="146"/>
      <c r="B83" s="146"/>
      <c r="C83" s="146"/>
      <c r="D83" s="146"/>
      <c r="E83" s="146"/>
      <c r="F83" s="146"/>
      <c r="G83" s="158"/>
      <c r="H83" s="146"/>
      <c r="I83" s="146"/>
      <c r="J83" s="146"/>
      <c r="K83" s="158"/>
    </row>
    <row r="84" spans="1:11" ht="18.75">
      <c r="A84" s="146"/>
      <c r="B84" s="146"/>
      <c r="C84" s="146"/>
      <c r="D84" s="146"/>
      <c r="E84" s="146"/>
      <c r="F84" s="146"/>
      <c r="G84" s="158"/>
      <c r="H84" s="146"/>
      <c r="I84" s="146"/>
      <c r="J84" s="158"/>
      <c r="K84" s="158"/>
    </row>
    <row r="85" spans="1:11" s="145" customFormat="1" ht="18.75">
      <c r="A85" s="151"/>
      <c r="B85" s="208"/>
      <c r="C85" s="208"/>
      <c r="D85" s="208"/>
      <c r="E85" s="208"/>
      <c r="F85" s="208"/>
      <c r="G85" s="162"/>
      <c r="H85" s="159"/>
      <c r="I85" s="159"/>
      <c r="J85" s="164"/>
      <c r="K85" s="158"/>
    </row>
    <row r="86" spans="1:11" s="156" customFormat="1" ht="19.5">
      <c r="A86" s="151"/>
      <c r="B86" s="208"/>
      <c r="C86" s="208"/>
      <c r="D86" s="208"/>
      <c r="E86" s="208"/>
      <c r="F86" s="208"/>
      <c r="G86" s="162"/>
      <c r="H86" s="159"/>
      <c r="I86" s="159"/>
      <c r="J86" s="164"/>
      <c r="K86" s="158"/>
    </row>
    <row r="87" spans="1:11" s="145" customFormat="1" ht="18.75">
      <c r="A87" s="151"/>
      <c r="B87" s="208"/>
      <c r="C87" s="208"/>
      <c r="D87" s="208"/>
      <c r="E87" s="208"/>
      <c r="F87" s="208"/>
      <c r="G87" s="162"/>
      <c r="H87" s="159"/>
      <c r="I87" s="159"/>
      <c r="J87" s="169"/>
      <c r="K87" s="158"/>
    </row>
    <row r="88" spans="1:11" ht="15">
      <c r="A88" s="208"/>
      <c r="B88" s="208"/>
      <c r="C88" s="208"/>
      <c r="D88" s="208"/>
      <c r="E88" s="208"/>
      <c r="F88" s="208"/>
      <c r="G88" s="208"/>
      <c r="H88" s="214"/>
      <c r="I88" s="208"/>
      <c r="J88" s="208"/>
      <c r="K88" s="208"/>
    </row>
    <row r="89" spans="1:11" ht="20.25">
      <c r="A89" s="215"/>
      <c r="B89" s="215"/>
      <c r="C89" s="215"/>
      <c r="D89" s="215"/>
      <c r="E89" s="215"/>
      <c r="F89" s="215"/>
      <c r="G89" s="215"/>
      <c r="H89" s="215"/>
      <c r="I89" s="215"/>
      <c r="J89" s="215"/>
      <c r="K89" s="215"/>
    </row>
    <row r="90" spans="1:11" ht="18.75">
      <c r="A90" s="216"/>
      <c r="B90" s="216"/>
      <c r="C90" s="216"/>
      <c r="D90" s="216"/>
      <c r="E90" s="216"/>
      <c r="F90" s="216"/>
      <c r="G90" s="216"/>
      <c r="H90" s="216"/>
      <c r="I90" s="216"/>
      <c r="J90" s="216"/>
      <c r="K90" s="216"/>
    </row>
    <row r="91" spans="1:11" ht="18.75">
      <c r="A91" s="216"/>
      <c r="B91" s="216"/>
      <c r="C91" s="216"/>
      <c r="D91" s="216"/>
      <c r="E91" s="216"/>
      <c r="F91" s="216"/>
      <c r="G91" s="216"/>
      <c r="H91" s="216"/>
      <c r="I91" s="216"/>
      <c r="J91" s="216"/>
      <c r="K91" s="216"/>
    </row>
    <row r="92" spans="1:11" ht="18.75">
      <c r="A92" s="149"/>
      <c r="B92" s="149"/>
      <c r="C92" s="149"/>
      <c r="D92" s="149"/>
      <c r="E92" s="149"/>
      <c r="F92" s="149"/>
      <c r="G92" s="147"/>
      <c r="H92" s="149"/>
      <c r="I92" s="149"/>
      <c r="J92" s="197"/>
      <c r="K92" s="147"/>
    </row>
    <row r="93" spans="1:11" ht="18.75">
      <c r="A93" s="146"/>
      <c r="B93" s="146"/>
      <c r="C93" s="146"/>
      <c r="D93" s="146"/>
      <c r="E93" s="146"/>
      <c r="F93" s="146"/>
      <c r="G93" s="158"/>
      <c r="H93" s="146"/>
      <c r="I93" s="146"/>
      <c r="J93" s="146"/>
      <c r="K93" s="158"/>
    </row>
    <row r="94" spans="1:11" ht="18.75">
      <c r="A94" s="146"/>
      <c r="B94" s="146"/>
      <c r="C94" s="146"/>
      <c r="D94" s="146"/>
      <c r="E94" s="146"/>
      <c r="F94" s="146"/>
      <c r="G94" s="158"/>
      <c r="H94" s="146"/>
      <c r="I94" s="146"/>
      <c r="J94" s="146"/>
      <c r="K94" s="158"/>
    </row>
    <row r="95" spans="1:11" ht="18.75">
      <c r="A95" s="146"/>
      <c r="B95" s="146"/>
      <c r="C95" s="146"/>
      <c r="D95" s="146"/>
      <c r="E95" s="146"/>
      <c r="F95" s="146"/>
      <c r="G95" s="146"/>
      <c r="H95" s="146"/>
      <c r="I95" s="146"/>
      <c r="J95" s="158"/>
      <c r="K95" s="208"/>
    </row>
    <row r="96" spans="1:11" ht="18.75">
      <c r="A96" s="146"/>
      <c r="B96" s="146"/>
      <c r="C96" s="146"/>
      <c r="D96" s="146"/>
      <c r="E96" s="146"/>
      <c r="F96" s="146"/>
      <c r="G96" s="146"/>
      <c r="H96" s="146"/>
      <c r="I96" s="146"/>
      <c r="J96" s="158"/>
      <c r="K96" s="208"/>
    </row>
    <row r="97" spans="1:11" ht="19.5" customHeight="1">
      <c r="A97" s="146"/>
      <c r="B97" s="146"/>
      <c r="C97" s="146"/>
      <c r="D97" s="146"/>
      <c r="E97" s="146"/>
      <c r="F97" s="146"/>
      <c r="G97" s="151"/>
      <c r="H97" s="153"/>
      <c r="I97" s="146"/>
      <c r="J97" s="158"/>
      <c r="K97" s="208"/>
    </row>
    <row r="98" spans="1:11" ht="18.75" customHeight="1">
      <c r="A98" s="146"/>
      <c r="B98" s="146"/>
      <c r="C98" s="151"/>
      <c r="D98" s="151"/>
      <c r="E98" s="151"/>
      <c r="F98" s="151"/>
      <c r="G98" s="159"/>
      <c r="H98" s="159"/>
      <c r="I98" s="159"/>
      <c r="J98" s="158"/>
      <c r="K98" s="208"/>
    </row>
    <row r="99" spans="1:11" ht="18.75" customHeight="1">
      <c r="A99" s="146"/>
      <c r="B99" s="146"/>
      <c r="C99" s="151"/>
      <c r="D99" s="151"/>
      <c r="E99" s="151"/>
      <c r="F99" s="151"/>
      <c r="G99" s="159"/>
      <c r="H99" s="159"/>
      <c r="I99" s="159"/>
      <c r="J99" s="158"/>
      <c r="K99" s="208"/>
    </row>
    <row r="100" spans="1:11" ht="16.5" customHeight="1">
      <c r="A100" s="146"/>
      <c r="B100" s="146"/>
      <c r="C100" s="146"/>
      <c r="D100" s="146"/>
      <c r="E100" s="146"/>
      <c r="F100" s="146"/>
      <c r="G100" s="160"/>
      <c r="H100" s="146"/>
      <c r="I100" s="146"/>
      <c r="J100" s="158"/>
      <c r="K100" s="208"/>
    </row>
    <row r="101" spans="1:11" ht="16.5" customHeight="1">
      <c r="A101" s="146"/>
      <c r="B101" s="151"/>
      <c r="C101" s="146"/>
      <c r="D101" s="146"/>
      <c r="E101" s="146"/>
      <c r="F101" s="146"/>
      <c r="G101" s="160"/>
      <c r="H101" s="146"/>
      <c r="I101" s="146"/>
      <c r="J101" s="158"/>
      <c r="K101" s="208"/>
    </row>
    <row r="102" spans="1:11" ht="18.75" customHeight="1">
      <c r="A102" s="208"/>
      <c r="B102" s="208"/>
      <c r="C102" s="208"/>
      <c r="D102" s="208"/>
      <c r="E102" s="208"/>
      <c r="F102" s="208"/>
      <c r="G102" s="212"/>
      <c r="H102" s="212"/>
      <c r="I102" s="212"/>
      <c r="J102" s="158"/>
      <c r="K102" s="208"/>
    </row>
    <row r="103" spans="1:11" ht="17.25" customHeight="1">
      <c r="A103" s="208"/>
      <c r="B103" s="208"/>
      <c r="C103" s="208"/>
      <c r="D103" s="208"/>
      <c r="E103" s="208"/>
      <c r="F103" s="208"/>
      <c r="G103" s="159"/>
      <c r="H103" s="159"/>
      <c r="I103" s="159"/>
      <c r="J103" s="158"/>
      <c r="K103" s="208"/>
    </row>
    <row r="104" spans="1:11" ht="17.25" customHeight="1">
      <c r="A104" s="151"/>
      <c r="B104" s="208"/>
      <c r="C104" s="208"/>
      <c r="D104" s="162"/>
      <c r="E104" s="208"/>
      <c r="F104" s="208"/>
      <c r="G104" s="210"/>
      <c r="H104" s="159"/>
      <c r="I104" s="159"/>
      <c r="J104" s="158"/>
      <c r="K104" s="208"/>
    </row>
    <row r="105" spans="1:11" ht="15">
      <c r="A105" s="208"/>
      <c r="B105" s="208"/>
      <c r="C105" s="208"/>
      <c r="D105" s="208"/>
      <c r="E105" s="208"/>
      <c r="F105" s="208"/>
      <c r="G105" s="208"/>
      <c r="H105" s="214"/>
      <c r="I105" s="208"/>
      <c r="J105" s="208"/>
      <c r="K105" s="208"/>
    </row>
    <row r="106" spans="1:11" ht="15">
      <c r="A106" s="208"/>
      <c r="B106" s="208"/>
      <c r="C106" s="208"/>
      <c r="D106" s="208"/>
      <c r="E106" s="208"/>
      <c r="F106" s="208"/>
      <c r="G106" s="208"/>
      <c r="H106" s="214"/>
      <c r="I106" s="208"/>
      <c r="J106" s="208"/>
      <c r="K106" s="208"/>
    </row>
    <row r="107" spans="1:11" ht="18.75">
      <c r="A107" s="146"/>
      <c r="B107" s="146"/>
      <c r="C107" s="208"/>
      <c r="D107" s="208"/>
      <c r="E107" s="208"/>
      <c r="F107" s="208"/>
      <c r="G107" s="146"/>
      <c r="H107" s="146"/>
      <c r="I107" s="146"/>
      <c r="J107" s="158"/>
      <c r="K107" s="214"/>
    </row>
    <row r="108" spans="1:11" ht="18.75">
      <c r="A108" s="146"/>
      <c r="B108" s="146"/>
      <c r="C108" s="208"/>
      <c r="D108" s="208"/>
      <c r="E108" s="208"/>
      <c r="F108" s="208"/>
      <c r="G108" s="146"/>
      <c r="H108" s="146"/>
      <c r="I108" s="146"/>
      <c r="J108" s="158"/>
      <c r="K108" s="214"/>
    </row>
    <row r="109" spans="1:11" ht="18.75">
      <c r="A109" s="146"/>
      <c r="B109" s="208"/>
      <c r="C109" s="208"/>
      <c r="D109" s="208"/>
      <c r="E109" s="208"/>
      <c r="F109" s="208"/>
      <c r="G109" s="146"/>
      <c r="H109" s="146"/>
      <c r="I109" s="146"/>
      <c r="J109" s="211"/>
      <c r="K109" s="214"/>
    </row>
    <row r="110" spans="1:11" ht="15">
      <c r="A110" s="208"/>
      <c r="B110" s="208"/>
      <c r="C110" s="208"/>
      <c r="D110" s="208"/>
      <c r="E110" s="208"/>
      <c r="F110" s="208"/>
      <c r="G110" s="208"/>
      <c r="H110" s="214"/>
      <c r="I110" s="208"/>
      <c r="J110" s="208"/>
      <c r="K110" s="208"/>
    </row>
    <row r="111" spans="1:11" ht="15">
      <c r="A111" s="208"/>
      <c r="B111" s="208"/>
      <c r="C111" s="208"/>
      <c r="D111" s="208"/>
      <c r="E111" s="208"/>
      <c r="F111" s="208"/>
      <c r="G111" s="208"/>
      <c r="H111" s="214"/>
      <c r="I111" s="208"/>
      <c r="J111" s="208"/>
      <c r="K111" s="208"/>
    </row>
    <row r="112" spans="1:11" ht="18.75">
      <c r="A112" s="152"/>
      <c r="B112" s="166"/>
      <c r="C112" s="152"/>
      <c r="D112" s="152"/>
      <c r="E112" s="152"/>
      <c r="F112" s="152"/>
      <c r="G112" s="167"/>
      <c r="H112" s="166"/>
      <c r="I112" s="152"/>
      <c r="J112" s="168"/>
      <c r="K112" s="214"/>
    </row>
    <row r="113" spans="1:11" ht="15">
      <c r="A113" s="208"/>
      <c r="B113" s="208"/>
      <c r="C113" s="208"/>
      <c r="D113" s="208"/>
      <c r="E113" s="208"/>
      <c r="F113" s="208"/>
      <c r="G113" s="214"/>
      <c r="H113" s="208"/>
      <c r="I113" s="208"/>
      <c r="J113" s="208"/>
      <c r="K113" s="214"/>
    </row>
    <row r="114" spans="1:11" ht="15">
      <c r="A114" s="208"/>
      <c r="B114" s="208"/>
      <c r="C114" s="208"/>
      <c r="D114" s="208"/>
      <c r="E114" s="208"/>
      <c r="F114" s="208"/>
      <c r="G114" s="214"/>
      <c r="H114" s="208"/>
      <c r="I114" s="208"/>
      <c r="J114" s="208"/>
      <c r="K114" s="214"/>
    </row>
    <row r="115" spans="1:11" ht="14.25" customHeight="1">
      <c r="A115" s="152"/>
      <c r="B115" s="166"/>
      <c r="C115" s="152"/>
      <c r="D115" s="152"/>
      <c r="E115" s="152"/>
      <c r="F115" s="152"/>
      <c r="G115" s="167"/>
      <c r="H115" s="218"/>
      <c r="I115" s="218"/>
      <c r="J115" s="218"/>
      <c r="K115" s="218"/>
    </row>
    <row r="116" spans="1:11" ht="14.25" customHeight="1">
      <c r="A116" s="152"/>
      <c r="B116" s="166"/>
      <c r="C116" s="152"/>
      <c r="D116" s="152"/>
      <c r="E116" s="152"/>
      <c r="F116" s="152"/>
      <c r="G116" s="167"/>
      <c r="H116" s="218"/>
      <c r="I116" s="218"/>
      <c r="J116" s="218"/>
      <c r="K116" s="214"/>
    </row>
    <row r="117" spans="1:11" ht="14.25" customHeight="1">
      <c r="A117" s="208"/>
      <c r="B117" s="208"/>
      <c r="C117" s="208"/>
      <c r="D117" s="208"/>
      <c r="E117" s="208"/>
      <c r="F117" s="208"/>
      <c r="G117" s="208"/>
      <c r="H117" s="214"/>
      <c r="I117" s="208"/>
      <c r="J117" s="208"/>
      <c r="K117" s="208"/>
    </row>
    <row r="118" spans="1:11" ht="15">
      <c r="A118" s="208"/>
      <c r="B118" s="208"/>
      <c r="C118" s="208"/>
      <c r="D118" s="208"/>
      <c r="E118" s="208"/>
      <c r="F118" s="208"/>
      <c r="G118" s="208"/>
      <c r="H118" s="214"/>
      <c r="I118" s="208"/>
      <c r="J118" s="208"/>
      <c r="K118" s="208"/>
    </row>
    <row r="119" spans="1:11" ht="15">
      <c r="A119" s="208"/>
      <c r="B119" s="208"/>
      <c r="C119" s="208"/>
      <c r="D119" s="208"/>
      <c r="E119" s="208"/>
      <c r="F119" s="208"/>
      <c r="G119" s="208"/>
      <c r="H119" s="214"/>
      <c r="I119" s="208"/>
      <c r="J119" s="208"/>
      <c r="K119" s="208"/>
    </row>
    <row r="120" spans="1:11" ht="15">
      <c r="A120" s="208"/>
      <c r="B120" s="208"/>
      <c r="C120" s="208"/>
      <c r="D120" s="208"/>
      <c r="E120" s="208"/>
      <c r="F120" s="208"/>
      <c r="G120" s="208"/>
      <c r="H120" s="214"/>
      <c r="I120" s="208"/>
      <c r="J120" s="208"/>
      <c r="K120" s="208"/>
    </row>
    <row r="121" spans="1:11" ht="15">
      <c r="A121" s="208"/>
      <c r="B121" s="208"/>
      <c r="C121" s="208"/>
      <c r="D121" s="208"/>
      <c r="E121" s="208"/>
      <c r="F121" s="208"/>
      <c r="G121" s="208"/>
      <c r="H121" s="214"/>
      <c r="I121" s="208"/>
      <c r="J121" s="208"/>
      <c r="K121" s="208"/>
    </row>
    <row r="122" spans="1:11" ht="15">
      <c r="A122" s="208"/>
      <c r="B122" s="208"/>
      <c r="C122" s="208"/>
      <c r="D122" s="208"/>
      <c r="E122" s="208"/>
      <c r="F122" s="208"/>
      <c r="G122" s="208"/>
      <c r="H122" s="214"/>
      <c r="I122" s="208"/>
      <c r="J122" s="208"/>
      <c r="K122" s="208"/>
    </row>
  </sheetData>
  <sheetProtection/>
  <mergeCells count="8">
    <mergeCell ref="A1:J1"/>
    <mergeCell ref="E2:J2"/>
    <mergeCell ref="G43:J43"/>
    <mergeCell ref="H81:J81"/>
    <mergeCell ref="A64:D64"/>
    <mergeCell ref="H82:J82"/>
    <mergeCell ref="H74:J74"/>
    <mergeCell ref="B74:D74"/>
  </mergeCells>
  <printOptions horizontalCentered="1"/>
  <pageMargins left="0.7086614173228347" right="0.7086614173228347" top="0.31496062992125984" bottom="0.4724409448818898" header="0.2362204724409449" footer="0.31496062992125984"/>
  <pageSetup fitToHeight="0" fitToWidth="1" horizontalDpi="600" verticalDpi="600" orientation="portrait" paperSize="9" scale="86" r:id="rId1"/>
  <rowBreaks count="1" manualBreakCount="1">
    <brk id="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29"/>
  <sheetViews>
    <sheetView zoomScalePageLayoutView="0" workbookViewId="0" topLeftCell="A1">
      <pane xSplit="2" ySplit="4" topLeftCell="F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O12" sqref="O12"/>
    </sheetView>
  </sheetViews>
  <sheetFormatPr defaultColWidth="9.140625" defaultRowHeight="15"/>
  <cols>
    <col min="1" max="1" width="5.7109375" style="72" customWidth="1"/>
    <col min="2" max="2" width="36.57421875" style="72" customWidth="1"/>
    <col min="3" max="8" width="10.57421875" style="72" customWidth="1"/>
    <col min="9" max="9" width="11.8515625" style="72" customWidth="1"/>
    <col min="10" max="14" width="10.57421875" style="72" customWidth="1"/>
    <col min="15" max="15" width="12.421875" style="72" customWidth="1"/>
    <col min="16" max="17" width="9.57421875" style="129" hidden="1" customWidth="1"/>
    <col min="18" max="16384" width="9.140625" style="72" customWidth="1"/>
  </cols>
  <sheetData>
    <row r="1" spans="1:17" s="16" customFormat="1" ht="15.75">
      <c r="A1" s="388" t="s">
        <v>572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126"/>
      <c r="Q1" s="126"/>
    </row>
    <row r="2" spans="16:17" s="16" customFormat="1" ht="15.75">
      <c r="P2" s="126"/>
      <c r="Q2" s="126"/>
    </row>
    <row r="3" spans="1:17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27"/>
      <c r="Q3" s="127"/>
    </row>
    <row r="4" spans="1:17" s="10" customFormat="1" ht="15.75">
      <c r="A4" s="1">
        <v>1</v>
      </c>
      <c r="B4" s="6" t="s">
        <v>9</v>
      </c>
      <c r="C4" s="69" t="s">
        <v>108</v>
      </c>
      <c r="D4" s="69" t="s">
        <v>109</v>
      </c>
      <c r="E4" s="69" t="s">
        <v>110</v>
      </c>
      <c r="F4" s="69" t="s">
        <v>111</v>
      </c>
      <c r="G4" s="69" t="s">
        <v>112</v>
      </c>
      <c r="H4" s="69" t="s">
        <v>113</v>
      </c>
      <c r="I4" s="69" t="s">
        <v>114</v>
      </c>
      <c r="J4" s="69" t="s">
        <v>115</v>
      </c>
      <c r="K4" s="69" t="s">
        <v>116</v>
      </c>
      <c r="L4" s="69" t="s">
        <v>117</v>
      </c>
      <c r="M4" s="69" t="s">
        <v>118</v>
      </c>
      <c r="N4" s="69" t="s">
        <v>119</v>
      </c>
      <c r="O4" s="69" t="s">
        <v>5</v>
      </c>
      <c r="P4" s="127"/>
      <c r="Q4" s="127"/>
    </row>
    <row r="5" spans="1:17" s="10" customFormat="1" ht="25.5">
      <c r="A5" s="1">
        <v>2</v>
      </c>
      <c r="B5" s="115" t="s">
        <v>301</v>
      </c>
      <c r="C5" s="5">
        <v>457306</v>
      </c>
      <c r="D5" s="5">
        <v>903200</v>
      </c>
      <c r="E5" s="5">
        <v>903200</v>
      </c>
      <c r="F5" s="5">
        <v>945200</v>
      </c>
      <c r="G5" s="5">
        <v>903200</v>
      </c>
      <c r="H5" s="5">
        <v>903200</v>
      </c>
      <c r="I5" s="5">
        <v>903200</v>
      </c>
      <c r="J5" s="5">
        <v>903200</v>
      </c>
      <c r="K5" s="5">
        <v>903324</v>
      </c>
      <c r="L5" s="5">
        <v>903200</v>
      </c>
      <c r="M5" s="5">
        <v>903200</v>
      </c>
      <c r="N5" s="5">
        <v>1103200</v>
      </c>
      <c r="O5" s="14">
        <f>SUM(C5:N5)</f>
        <v>10634630</v>
      </c>
      <c r="P5" s="128">
        <f>Összesen!L7</f>
        <v>10634630</v>
      </c>
      <c r="Q5" s="128">
        <f>O5-P5</f>
        <v>0</v>
      </c>
    </row>
    <row r="6" spans="1:17" s="10" customFormat="1" ht="25.5">
      <c r="A6" s="1">
        <v>3</v>
      </c>
      <c r="B6" s="115" t="s">
        <v>310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1197831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1197831</v>
      </c>
      <c r="P6" s="128">
        <f>Összesen!L18</f>
        <v>1197831</v>
      </c>
      <c r="Q6" s="128">
        <f aca="true" t="shared" si="0" ref="Q6:Q27">O6-P6</f>
        <v>0</v>
      </c>
    </row>
    <row r="7" spans="1:17" s="10" customFormat="1" ht="15.75">
      <c r="A7" s="1">
        <v>4</v>
      </c>
      <c r="B7" s="115" t="s">
        <v>323</v>
      </c>
      <c r="C7" s="5"/>
      <c r="D7" s="5"/>
      <c r="E7" s="5">
        <v>717000</v>
      </c>
      <c r="F7" s="5"/>
      <c r="G7" s="5">
        <v>154000</v>
      </c>
      <c r="H7" s="5">
        <v>0</v>
      </c>
      <c r="I7" s="5">
        <v>0</v>
      </c>
      <c r="J7" s="5"/>
      <c r="K7" s="5">
        <v>716000</v>
      </c>
      <c r="L7" s="5">
        <v>0</v>
      </c>
      <c r="M7" s="5">
        <v>0</v>
      </c>
      <c r="N7" s="5">
        <v>110000</v>
      </c>
      <c r="O7" s="14">
        <f aca="true" t="shared" si="1" ref="O7:O15">SUM(C7:N7)</f>
        <v>1697000</v>
      </c>
      <c r="P7" s="128">
        <f>Összesen!L8</f>
        <v>1697000</v>
      </c>
      <c r="Q7" s="128">
        <f t="shared" si="0"/>
        <v>0</v>
      </c>
    </row>
    <row r="8" spans="1:17" s="10" customFormat="1" ht="15.75">
      <c r="A8" s="1">
        <v>5</v>
      </c>
      <c r="B8" s="115" t="s">
        <v>53</v>
      </c>
      <c r="C8" s="5">
        <v>50400</v>
      </c>
      <c r="D8" s="5">
        <v>76100</v>
      </c>
      <c r="E8" s="5">
        <v>140500</v>
      </c>
      <c r="F8" s="5">
        <v>110200</v>
      </c>
      <c r="G8" s="5">
        <v>134100</v>
      </c>
      <c r="H8" s="5">
        <v>120500</v>
      </c>
      <c r="I8" s="5">
        <v>124500</v>
      </c>
      <c r="J8" s="5">
        <v>105300</v>
      </c>
      <c r="K8" s="5">
        <v>110400</v>
      </c>
      <c r="L8" s="5">
        <v>110100</v>
      </c>
      <c r="M8" s="5">
        <v>112500</v>
      </c>
      <c r="N8" s="5">
        <v>110360</v>
      </c>
      <c r="O8" s="14">
        <f t="shared" si="1"/>
        <v>1304960</v>
      </c>
      <c r="P8" s="128">
        <f>Összesen!L9</f>
        <v>1304960</v>
      </c>
      <c r="Q8" s="128">
        <f t="shared" si="0"/>
        <v>0</v>
      </c>
    </row>
    <row r="9" spans="1:17" s="10" customFormat="1" ht="15.75">
      <c r="A9" s="1">
        <v>6</v>
      </c>
      <c r="B9" s="115" t="s">
        <v>146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1"/>
        <v>0</v>
      </c>
      <c r="P9" s="128">
        <f>Összesen!L19</f>
        <v>0</v>
      </c>
      <c r="Q9" s="128">
        <f t="shared" si="0"/>
        <v>0</v>
      </c>
    </row>
    <row r="10" spans="1:17" s="10" customFormat="1" ht="15.75">
      <c r="A10" s="1">
        <v>7</v>
      </c>
      <c r="B10" s="115" t="s">
        <v>380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50000</v>
      </c>
      <c r="J10" s="5">
        <v>0</v>
      </c>
      <c r="K10" s="5">
        <v>50000</v>
      </c>
      <c r="L10" s="5">
        <v>0</v>
      </c>
      <c r="M10" s="5">
        <v>0</v>
      </c>
      <c r="N10" s="5">
        <v>0</v>
      </c>
      <c r="O10" s="14">
        <f t="shared" si="1"/>
        <v>100000</v>
      </c>
      <c r="P10" s="128">
        <f>Összesen!L10</f>
        <v>100000</v>
      </c>
      <c r="Q10" s="128">
        <f t="shared" si="0"/>
        <v>0</v>
      </c>
    </row>
    <row r="11" spans="1:17" s="10" customFormat="1" ht="15.75">
      <c r="A11" s="1">
        <v>8</v>
      </c>
      <c r="B11" s="115" t="s">
        <v>381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1"/>
        <v>0</v>
      </c>
      <c r="P11" s="128">
        <f>Összesen!L20</f>
        <v>0</v>
      </c>
      <c r="Q11" s="128">
        <f t="shared" si="0"/>
        <v>0</v>
      </c>
    </row>
    <row r="12" spans="1:17" s="10" customFormat="1" ht="15.75">
      <c r="A12" s="1">
        <v>9</v>
      </c>
      <c r="B12" s="115" t="s">
        <v>391</v>
      </c>
      <c r="C12" s="5">
        <v>1500000</v>
      </c>
      <c r="D12" s="5">
        <v>0</v>
      </c>
      <c r="E12" s="5">
        <v>0</v>
      </c>
      <c r="F12" s="5">
        <v>1000000</v>
      </c>
      <c r="G12" s="5">
        <v>0</v>
      </c>
      <c r="H12" s="5">
        <v>2500000</v>
      </c>
      <c r="I12" s="5">
        <v>0</v>
      </c>
      <c r="J12" s="5">
        <v>0</v>
      </c>
      <c r="K12" s="5">
        <v>0</v>
      </c>
      <c r="L12" s="5">
        <v>0</v>
      </c>
      <c r="M12" s="5"/>
      <c r="N12" s="5">
        <v>319590</v>
      </c>
      <c r="O12" s="14">
        <f t="shared" si="1"/>
        <v>5319590</v>
      </c>
      <c r="P12" s="128">
        <f>Összesen!L14</f>
        <v>5319590</v>
      </c>
      <c r="Q12" s="128">
        <f t="shared" si="0"/>
        <v>0</v>
      </c>
    </row>
    <row r="13" spans="1:17" s="10" customFormat="1" ht="15.75">
      <c r="A13" s="1">
        <v>10</v>
      </c>
      <c r="B13" s="115" t="s">
        <v>392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1"/>
        <v>0</v>
      </c>
      <c r="P13" s="128">
        <f>Összesen!L23</f>
        <v>0</v>
      </c>
      <c r="Q13" s="128">
        <f t="shared" si="0"/>
        <v>0</v>
      </c>
    </row>
    <row r="14" spans="1:17" s="10" customFormat="1" ht="15.75">
      <c r="A14" s="1">
        <v>11</v>
      </c>
      <c r="B14" s="115" t="s">
        <v>389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1"/>
        <v>0</v>
      </c>
      <c r="P14" s="128">
        <f>Összesen!L15</f>
        <v>0</v>
      </c>
      <c r="Q14" s="128">
        <f t="shared" si="0"/>
        <v>0</v>
      </c>
    </row>
    <row r="15" spans="1:17" s="10" customFormat="1" ht="15.75">
      <c r="A15" s="1">
        <v>12</v>
      </c>
      <c r="B15" s="115" t="s">
        <v>390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10296949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1"/>
        <v>10296949</v>
      </c>
      <c r="P15" s="128">
        <f>Összesen!L24</f>
        <v>10296949</v>
      </c>
      <c r="Q15" s="128">
        <f t="shared" si="0"/>
        <v>0</v>
      </c>
    </row>
    <row r="16" spans="1:17" s="10" customFormat="1" ht="15.75">
      <c r="A16" s="1">
        <v>13</v>
      </c>
      <c r="B16" s="71" t="s">
        <v>7</v>
      </c>
      <c r="C16" s="14">
        <f aca="true" t="shared" si="2" ref="C16:O16">SUM(C5:C15)</f>
        <v>2007706</v>
      </c>
      <c r="D16" s="14">
        <f t="shared" si="2"/>
        <v>979300</v>
      </c>
      <c r="E16" s="14">
        <f t="shared" si="2"/>
        <v>1760700</v>
      </c>
      <c r="F16" s="14">
        <f t="shared" si="2"/>
        <v>2055400</v>
      </c>
      <c r="G16" s="14">
        <f t="shared" si="2"/>
        <v>1191300</v>
      </c>
      <c r="H16" s="14">
        <f t="shared" si="2"/>
        <v>3523700</v>
      </c>
      <c r="I16" s="14">
        <f t="shared" si="2"/>
        <v>11374649</v>
      </c>
      <c r="J16" s="14">
        <f t="shared" si="2"/>
        <v>2206331</v>
      </c>
      <c r="K16" s="14">
        <f t="shared" si="2"/>
        <v>1779724</v>
      </c>
      <c r="L16" s="14">
        <f t="shared" si="2"/>
        <v>1013300</v>
      </c>
      <c r="M16" s="14">
        <f t="shared" si="2"/>
        <v>1015700</v>
      </c>
      <c r="N16" s="14">
        <f t="shared" si="2"/>
        <v>1643150</v>
      </c>
      <c r="O16" s="14">
        <f t="shared" si="2"/>
        <v>30550960</v>
      </c>
      <c r="P16" s="128">
        <f>Összesen!L31</f>
        <v>30550960</v>
      </c>
      <c r="Q16" s="128">
        <f t="shared" si="0"/>
        <v>0</v>
      </c>
    </row>
    <row r="17" spans="1:17" s="10" customFormat="1" ht="15.75">
      <c r="A17" s="1">
        <v>14</v>
      </c>
      <c r="B17" s="70" t="s">
        <v>45</v>
      </c>
      <c r="C17" s="5">
        <v>332845</v>
      </c>
      <c r="D17" s="5">
        <v>352845</v>
      </c>
      <c r="E17" s="5">
        <v>332845</v>
      </c>
      <c r="F17" s="5">
        <v>1042097</v>
      </c>
      <c r="G17" s="5">
        <v>722400</v>
      </c>
      <c r="H17" s="5">
        <v>512400</v>
      </c>
      <c r="I17" s="5">
        <v>512400</v>
      </c>
      <c r="J17" s="5">
        <v>712400</v>
      </c>
      <c r="K17" s="5">
        <v>512400</v>
      </c>
      <c r="L17" s="5">
        <v>512400</v>
      </c>
      <c r="M17" s="5">
        <v>512400</v>
      </c>
      <c r="N17" s="5">
        <v>611577</v>
      </c>
      <c r="O17" s="14">
        <f aca="true" t="shared" si="3" ref="O17:O26">SUM(C17:N17)</f>
        <v>6669009</v>
      </c>
      <c r="P17" s="128">
        <f>Összesen!Y7</f>
        <v>6669009</v>
      </c>
      <c r="Q17" s="128">
        <f t="shared" si="0"/>
        <v>0</v>
      </c>
    </row>
    <row r="18" spans="1:17" s="10" customFormat="1" ht="25.5">
      <c r="A18" s="1">
        <v>15</v>
      </c>
      <c r="B18" s="70" t="s">
        <v>89</v>
      </c>
      <c r="C18" s="5">
        <v>89868</v>
      </c>
      <c r="D18" s="5">
        <v>82626</v>
      </c>
      <c r="E18" s="5">
        <v>82226</v>
      </c>
      <c r="F18" s="5">
        <v>229261</v>
      </c>
      <c r="G18" s="5">
        <v>97626</v>
      </c>
      <c r="H18" s="5">
        <v>77626</v>
      </c>
      <c r="I18" s="5">
        <v>90535</v>
      </c>
      <c r="J18" s="5">
        <v>125759</v>
      </c>
      <c r="K18" s="5">
        <v>120728</v>
      </c>
      <c r="L18" s="5">
        <v>120728</v>
      </c>
      <c r="M18" s="5">
        <v>120728</v>
      </c>
      <c r="N18" s="5">
        <v>128095</v>
      </c>
      <c r="O18" s="14">
        <f t="shared" si="3"/>
        <v>1365806</v>
      </c>
      <c r="P18" s="128">
        <f>Összesen!Y8</f>
        <v>1365806</v>
      </c>
      <c r="Q18" s="128">
        <f t="shared" si="0"/>
        <v>0</v>
      </c>
    </row>
    <row r="19" spans="1:17" s="10" customFormat="1" ht="15.75">
      <c r="A19" s="1">
        <v>16</v>
      </c>
      <c r="B19" s="70" t="s">
        <v>90</v>
      </c>
      <c r="C19" s="5">
        <v>398900</v>
      </c>
      <c r="D19" s="5">
        <v>416700</v>
      </c>
      <c r="E19" s="5">
        <v>432500</v>
      </c>
      <c r="F19" s="5">
        <v>428600</v>
      </c>
      <c r="G19" s="5">
        <v>728600</v>
      </c>
      <c r="H19" s="5">
        <v>612800</v>
      </c>
      <c r="I19" s="5">
        <v>591600</v>
      </c>
      <c r="J19" s="5">
        <v>847900</v>
      </c>
      <c r="K19" s="5">
        <v>609528</v>
      </c>
      <c r="L19" s="5">
        <v>417800</v>
      </c>
      <c r="M19" s="5">
        <v>492500</v>
      </c>
      <c r="N19" s="5">
        <v>479937</v>
      </c>
      <c r="O19" s="14">
        <f t="shared" si="3"/>
        <v>6457365</v>
      </c>
      <c r="P19" s="128">
        <f>Összesen!Y9</f>
        <v>6457365</v>
      </c>
      <c r="Q19" s="128">
        <f t="shared" si="0"/>
        <v>0</v>
      </c>
    </row>
    <row r="20" spans="1:17" s="10" customFormat="1" ht="15.75">
      <c r="A20" s="1">
        <v>17</v>
      </c>
      <c r="B20" s="70" t="s">
        <v>91</v>
      </c>
      <c r="C20" s="5">
        <v>30000</v>
      </c>
      <c r="D20" s="5">
        <v>30000</v>
      </c>
      <c r="E20" s="5">
        <v>45000</v>
      </c>
      <c r="F20" s="5">
        <v>50000</v>
      </c>
      <c r="G20" s="5">
        <v>53200</v>
      </c>
      <c r="H20" s="5">
        <v>60000</v>
      </c>
      <c r="I20" s="5">
        <v>45000</v>
      </c>
      <c r="J20" s="5">
        <v>170000</v>
      </c>
      <c r="K20" s="5">
        <v>50000</v>
      </c>
      <c r="L20" s="5">
        <v>53200</v>
      </c>
      <c r="M20" s="5">
        <v>45000</v>
      </c>
      <c r="N20" s="5">
        <v>208600</v>
      </c>
      <c r="O20" s="14">
        <f t="shared" si="3"/>
        <v>840000</v>
      </c>
      <c r="P20" s="128">
        <f>Összesen!Y10</f>
        <v>840000</v>
      </c>
      <c r="Q20" s="128">
        <f t="shared" si="0"/>
        <v>0</v>
      </c>
    </row>
    <row r="21" spans="1:17" s="10" customFormat="1" ht="15.75">
      <c r="A21" s="1">
        <v>18</v>
      </c>
      <c r="B21" s="70" t="s">
        <v>92</v>
      </c>
      <c r="C21" s="5">
        <v>56610</v>
      </c>
      <c r="D21" s="5">
        <v>56610</v>
      </c>
      <c r="E21" s="5">
        <v>56610</v>
      </c>
      <c r="F21" s="5">
        <v>56610</v>
      </c>
      <c r="G21" s="5">
        <v>56610</v>
      </c>
      <c r="H21" s="5">
        <v>162913</v>
      </c>
      <c r="I21" s="5">
        <v>83161</v>
      </c>
      <c r="J21" s="5">
        <v>110410</v>
      </c>
      <c r="K21" s="5">
        <v>80610</v>
      </c>
      <c r="L21" s="5">
        <v>142913</v>
      </c>
      <c r="M21" s="5">
        <v>95610</v>
      </c>
      <c r="N21" s="5">
        <v>230617</v>
      </c>
      <c r="O21" s="14">
        <f t="shared" si="3"/>
        <v>1189284</v>
      </c>
      <c r="P21" s="128">
        <f>Összesen!Y11</f>
        <v>1189284</v>
      </c>
      <c r="Q21" s="128">
        <f t="shared" si="0"/>
        <v>0</v>
      </c>
    </row>
    <row r="22" spans="1:17" s="10" customFormat="1" ht="15.75">
      <c r="A22" s="1">
        <v>19</v>
      </c>
      <c r="B22" s="70" t="s">
        <v>120</v>
      </c>
      <c r="C22" s="5">
        <v>0</v>
      </c>
      <c r="D22" s="5">
        <v>0</v>
      </c>
      <c r="E22" s="5">
        <v>0</v>
      </c>
      <c r="F22" s="5">
        <v>139700</v>
      </c>
      <c r="G22" s="5">
        <v>0</v>
      </c>
      <c r="H22" s="5">
        <v>0</v>
      </c>
      <c r="I22" s="5">
        <v>11894058</v>
      </c>
      <c r="J22" s="5">
        <v>401976</v>
      </c>
      <c r="K22" s="5">
        <v>0</v>
      </c>
      <c r="L22" s="5">
        <v>0</v>
      </c>
      <c r="M22" s="5">
        <v>0</v>
      </c>
      <c r="N22" s="5">
        <v>0</v>
      </c>
      <c r="O22" s="14">
        <f t="shared" si="3"/>
        <v>12435734</v>
      </c>
      <c r="P22" s="128">
        <f>Összesen!Y18</f>
        <v>12435734</v>
      </c>
      <c r="Q22" s="128">
        <f t="shared" si="0"/>
        <v>0</v>
      </c>
    </row>
    <row r="23" spans="1:17" s="10" customFormat="1" ht="15.75">
      <c r="A23" s="1">
        <v>20</v>
      </c>
      <c r="B23" s="70" t="s">
        <v>54</v>
      </c>
      <c r="C23" s="5">
        <v>0</v>
      </c>
      <c r="D23" s="5">
        <v>45900</v>
      </c>
      <c r="E23" s="5">
        <v>860000</v>
      </c>
      <c r="F23" s="5">
        <v>0</v>
      </c>
      <c r="G23" s="5">
        <v>27890</v>
      </c>
      <c r="H23" s="5">
        <v>39850</v>
      </c>
      <c r="I23" s="5">
        <v>0</v>
      </c>
      <c r="J23" s="5">
        <v>58900</v>
      </c>
      <c r="K23" s="5">
        <v>0</v>
      </c>
      <c r="L23" s="5">
        <v>181009</v>
      </c>
      <c r="M23" s="5">
        <v>0</v>
      </c>
      <c r="N23" s="5">
        <v>0</v>
      </c>
      <c r="O23" s="14">
        <f t="shared" si="3"/>
        <v>1213549</v>
      </c>
      <c r="P23" s="128">
        <f>Összesen!Y19</f>
        <v>1213549</v>
      </c>
      <c r="Q23" s="128">
        <f t="shared" si="0"/>
        <v>0</v>
      </c>
    </row>
    <row r="24" spans="1:17" s="10" customFormat="1" ht="15.75">
      <c r="A24" s="1">
        <v>21</v>
      </c>
      <c r="B24" s="70" t="s">
        <v>220</v>
      </c>
      <c r="C24" s="5">
        <v>0</v>
      </c>
      <c r="D24" s="5">
        <v>0</v>
      </c>
      <c r="E24" s="5">
        <v>0</v>
      </c>
      <c r="F24" s="5">
        <v>20488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3"/>
        <v>20488</v>
      </c>
      <c r="P24" s="128">
        <f>Összesen!Y20</f>
        <v>20488</v>
      </c>
      <c r="Q24" s="128">
        <f t="shared" si="0"/>
        <v>0</v>
      </c>
    </row>
    <row r="25" spans="1:17" s="10" customFormat="1" ht="15.75">
      <c r="A25" s="1">
        <v>22</v>
      </c>
      <c r="B25" s="70" t="s">
        <v>102</v>
      </c>
      <c r="C25" s="5">
        <v>359725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3"/>
        <v>359725</v>
      </c>
      <c r="P25" s="128">
        <f>Összesen!Y13</f>
        <v>359725</v>
      </c>
      <c r="Q25" s="128">
        <f t="shared" si="0"/>
        <v>0</v>
      </c>
    </row>
    <row r="26" spans="1:17" s="10" customFormat="1" ht="15.75">
      <c r="A26" s="1">
        <v>23</v>
      </c>
      <c r="B26" s="70" t="s">
        <v>121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3"/>
        <v>0</v>
      </c>
      <c r="P26" s="128">
        <f>Összesen!Y22</f>
        <v>0</v>
      </c>
      <c r="Q26" s="128">
        <f t="shared" si="0"/>
        <v>0</v>
      </c>
    </row>
    <row r="27" spans="1:17" s="10" customFormat="1" ht="15.75">
      <c r="A27" s="1">
        <v>24</v>
      </c>
      <c r="B27" s="71" t="s">
        <v>8</v>
      </c>
      <c r="C27" s="14">
        <f>SUM(C17:C26)</f>
        <v>1267948</v>
      </c>
      <c r="D27" s="14">
        <f aca="true" t="shared" si="4" ref="D27:O27">SUM(D17:D26)</f>
        <v>984681</v>
      </c>
      <c r="E27" s="14">
        <f t="shared" si="4"/>
        <v>1809181</v>
      </c>
      <c r="F27" s="14">
        <f t="shared" si="4"/>
        <v>1966756</v>
      </c>
      <c r="G27" s="14">
        <f t="shared" si="4"/>
        <v>1686326</v>
      </c>
      <c r="H27" s="14">
        <f t="shared" si="4"/>
        <v>1465589</v>
      </c>
      <c r="I27" s="14">
        <f t="shared" si="4"/>
        <v>13216754</v>
      </c>
      <c r="J27" s="14">
        <f t="shared" si="4"/>
        <v>2427345</v>
      </c>
      <c r="K27" s="14">
        <f t="shared" si="4"/>
        <v>1373266</v>
      </c>
      <c r="L27" s="14">
        <f t="shared" si="4"/>
        <v>1428050</v>
      </c>
      <c r="M27" s="14">
        <f t="shared" si="4"/>
        <v>1266238</v>
      </c>
      <c r="N27" s="14">
        <f t="shared" si="4"/>
        <v>1658826</v>
      </c>
      <c r="O27" s="14">
        <f t="shared" si="4"/>
        <v>30550960</v>
      </c>
      <c r="P27" s="128">
        <f>Összesen!Y31</f>
        <v>30550960</v>
      </c>
      <c r="Q27" s="128">
        <f t="shared" si="0"/>
        <v>0</v>
      </c>
    </row>
    <row r="28" spans="1:15" ht="15.75">
      <c r="A28" s="1">
        <v>25</v>
      </c>
      <c r="B28" s="71" t="s">
        <v>127</v>
      </c>
      <c r="C28" s="14">
        <f>C16-C27</f>
        <v>739758</v>
      </c>
      <c r="D28" s="14">
        <f>C28+D16-D27</f>
        <v>734377</v>
      </c>
      <c r="E28" s="14">
        <f aca="true" t="shared" si="5" ref="E28:O28">D28+E16-E27</f>
        <v>685896</v>
      </c>
      <c r="F28" s="14">
        <f t="shared" si="5"/>
        <v>774540</v>
      </c>
      <c r="G28" s="14">
        <f t="shared" si="5"/>
        <v>279514</v>
      </c>
      <c r="H28" s="14">
        <f t="shared" si="5"/>
        <v>2337625</v>
      </c>
      <c r="I28" s="14">
        <f t="shared" si="5"/>
        <v>495520</v>
      </c>
      <c r="J28" s="14">
        <f t="shared" si="5"/>
        <v>274506</v>
      </c>
      <c r="K28" s="14">
        <f t="shared" si="5"/>
        <v>680964</v>
      </c>
      <c r="L28" s="14">
        <f t="shared" si="5"/>
        <v>266214</v>
      </c>
      <c r="M28" s="14">
        <f t="shared" si="5"/>
        <v>15676</v>
      </c>
      <c r="N28" s="14">
        <f t="shared" si="5"/>
        <v>0</v>
      </c>
      <c r="O28" s="14">
        <f t="shared" si="5"/>
        <v>0</v>
      </c>
    </row>
    <row r="29" ht="15">
      <c r="O29" s="73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5" r:id="rId1"/>
  <headerFooter>
    <oddHeader>&amp;R2. kimutatás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387" t="s">
        <v>530</v>
      </c>
      <c r="B1" s="387"/>
      <c r="C1" s="387"/>
      <c r="D1" s="387"/>
      <c r="E1" s="387"/>
      <c r="F1" s="387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381" t="s">
        <v>9</v>
      </c>
      <c r="C4" s="6" t="s">
        <v>386</v>
      </c>
      <c r="D4" s="6" t="s">
        <v>409</v>
      </c>
      <c r="E4" s="6" t="s">
        <v>491</v>
      </c>
      <c r="F4" s="6" t="s">
        <v>559</v>
      </c>
    </row>
    <row r="5" spans="1:6" s="10" customFormat="1" ht="15.75">
      <c r="A5" s="1">
        <v>2</v>
      </c>
      <c r="B5" s="382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84</v>
      </c>
      <c r="C6" s="61">
        <f>C7+C18</f>
        <v>0</v>
      </c>
      <c r="D6" s="61">
        <f>D7+D18</f>
        <v>0</v>
      </c>
      <c r="E6" s="61">
        <f>E7+E18</f>
        <v>0</v>
      </c>
      <c r="F6" s="61">
        <f>F7+F18</f>
        <v>0</v>
      </c>
      <c r="G6" s="12"/>
    </row>
    <row r="7" spans="1:7" s="10" customFormat="1" ht="31.5" hidden="1">
      <c r="A7" s="1">
        <v>4</v>
      </c>
      <c r="B7" s="8" t="s">
        <v>85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86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4">
      <selection activeCell="A2" sqref="A2"/>
    </sheetView>
  </sheetViews>
  <sheetFormatPr defaultColWidth="9.140625" defaultRowHeight="15"/>
  <cols>
    <col min="1" max="1" width="58.28125" style="54" customWidth="1"/>
    <col min="2" max="2" width="16.140625" style="54" customWidth="1"/>
    <col min="3" max="3" width="16.140625" style="54" hidden="1" customWidth="1"/>
    <col min="4" max="138" width="9.140625" style="53" customWidth="1"/>
    <col min="139" max="16384" width="9.140625" style="54" customWidth="1"/>
  </cols>
  <sheetData>
    <row r="1" spans="1:138" s="50" customFormat="1" ht="33" customHeight="1">
      <c r="A1" s="389" t="s">
        <v>575</v>
      </c>
      <c r="B1" s="389"/>
      <c r="C1" s="38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</row>
    <row r="2" spans="2:138" s="51" customFormat="1" ht="21.75" customHeight="1">
      <c r="B2" s="52"/>
      <c r="C2" s="52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</row>
    <row r="3" spans="1:138" s="56" customFormat="1" ht="30" customHeight="1">
      <c r="A3" s="74" t="s">
        <v>65</v>
      </c>
      <c r="B3" s="55" t="s">
        <v>66</v>
      </c>
      <c r="C3" s="55" t="s">
        <v>536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</row>
    <row r="4" spans="1:138" s="56" customFormat="1" ht="31.5">
      <c r="A4" s="75" t="s">
        <v>67</v>
      </c>
      <c r="B4" s="57">
        <f>SUM(B5:B6)</f>
        <v>0</v>
      </c>
      <c r="C4" s="57">
        <f>SUM(C5:C6)</f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</row>
    <row r="5" spans="1:138" s="56" customFormat="1" ht="18">
      <c r="A5" s="76" t="s">
        <v>68</v>
      </c>
      <c r="B5" s="57">
        <v>0</v>
      </c>
      <c r="C5" s="57">
        <v>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</row>
    <row r="6" spans="1:138" s="56" customFormat="1" ht="18">
      <c r="A6" s="76" t="s">
        <v>69</v>
      </c>
      <c r="B6" s="57">
        <v>0</v>
      </c>
      <c r="C6" s="57">
        <v>0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</row>
    <row r="7" spans="1:3" ht="31.5">
      <c r="A7" s="75" t="s">
        <v>70</v>
      </c>
      <c r="B7" s="57">
        <v>0</v>
      </c>
      <c r="C7" s="57">
        <v>0</v>
      </c>
    </row>
    <row r="8" spans="1:3" ht="31.5">
      <c r="A8" s="77" t="s">
        <v>71</v>
      </c>
      <c r="B8" s="58">
        <f>SUM(B9:B10)</f>
        <v>0</v>
      </c>
      <c r="C8" s="58">
        <f>SUM(C9:C10)</f>
        <v>0</v>
      </c>
    </row>
    <row r="9" spans="1:138" s="56" customFormat="1" ht="30">
      <c r="A9" s="78" t="s">
        <v>72</v>
      </c>
      <c r="B9" s="59">
        <v>0</v>
      </c>
      <c r="C9" s="59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</row>
    <row r="10" spans="1:138" s="56" customFormat="1" ht="30">
      <c r="A10" s="78" t="s">
        <v>73</v>
      </c>
      <c r="B10" s="59">
        <v>0</v>
      </c>
      <c r="C10" s="59">
        <v>0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</row>
    <row r="11" spans="1:138" s="56" customFormat="1" ht="31.5">
      <c r="A11" s="77" t="s">
        <v>74</v>
      </c>
      <c r="B11" s="58">
        <v>0</v>
      </c>
      <c r="C11" s="58">
        <v>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</row>
    <row r="12" spans="1:138" s="56" customFormat="1" ht="31.5">
      <c r="A12" s="77" t="s">
        <v>75</v>
      </c>
      <c r="B12" s="58">
        <f>SUM(B13,B16,B19,B25,B22)</f>
        <v>700000</v>
      </c>
      <c r="C12" s="58">
        <f>SUM(C13,C16,C19,C25,C22)</f>
        <v>350000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</row>
    <row r="13" spans="1:3" ht="18">
      <c r="A13" s="78" t="s">
        <v>76</v>
      </c>
      <c r="B13" s="59">
        <v>0</v>
      </c>
      <c r="C13" s="59">
        <v>0</v>
      </c>
    </row>
    <row r="14" spans="1:138" s="56" customFormat="1" ht="18">
      <c r="A14" s="79" t="s">
        <v>77</v>
      </c>
      <c r="B14" s="60">
        <v>0</v>
      </c>
      <c r="C14" s="60">
        <v>0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</row>
    <row r="15" spans="1:138" s="56" customFormat="1" ht="25.5">
      <c r="A15" s="79" t="s">
        <v>78</v>
      </c>
      <c r="B15" s="60">
        <v>0</v>
      </c>
      <c r="C15" s="60">
        <v>0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</row>
    <row r="16" spans="1:138" s="56" customFormat="1" ht="30">
      <c r="A16" s="78" t="s">
        <v>79</v>
      </c>
      <c r="B16" s="59">
        <f>SUM(B17:B18)</f>
        <v>700000</v>
      </c>
      <c r="C16" s="59">
        <f>SUM(C17:C18)</f>
        <v>350000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</row>
    <row r="17" spans="1:138" s="56" customFormat="1" ht="18">
      <c r="A17" s="79" t="s">
        <v>77</v>
      </c>
      <c r="B17" s="60">
        <v>700000</v>
      </c>
      <c r="C17" s="60">
        <v>350000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</row>
    <row r="18" spans="1:138" s="56" customFormat="1" ht="25.5">
      <c r="A18" s="79" t="s">
        <v>78</v>
      </c>
      <c r="B18" s="60">
        <v>0</v>
      </c>
      <c r="C18" s="60">
        <v>0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</row>
    <row r="19" spans="1:138" s="56" customFormat="1" ht="18">
      <c r="A19" s="78" t="s">
        <v>126</v>
      </c>
      <c r="B19" s="59">
        <f>SUM(B20:B21)</f>
        <v>0</v>
      </c>
      <c r="C19" s="59">
        <f>SUM(C20:C21)</f>
        <v>0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</row>
    <row r="20" spans="1:3" ht="18">
      <c r="A20" s="79" t="s">
        <v>77</v>
      </c>
      <c r="B20" s="60">
        <v>0</v>
      </c>
      <c r="C20" s="60">
        <v>0</v>
      </c>
    </row>
    <row r="21" spans="1:138" s="56" customFormat="1" ht="25.5">
      <c r="A21" s="79" t="s">
        <v>78</v>
      </c>
      <c r="B21" s="60">
        <v>0</v>
      </c>
      <c r="C21" s="60">
        <v>0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</row>
    <row r="22" spans="1:138" s="56" customFormat="1" ht="18">
      <c r="A22" s="78" t="s">
        <v>80</v>
      </c>
      <c r="B22" s="59">
        <f>SUM(B23:B24)</f>
        <v>0</v>
      </c>
      <c r="C22" s="59">
        <f>SUM(C23:C24)</f>
        <v>0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</row>
    <row r="23" spans="1:3" ht="18">
      <c r="A23" s="79" t="s">
        <v>77</v>
      </c>
      <c r="B23" s="60">
        <v>0</v>
      </c>
      <c r="C23" s="60">
        <v>0</v>
      </c>
    </row>
    <row r="24" spans="1:3" ht="25.5">
      <c r="A24" s="79" t="s">
        <v>78</v>
      </c>
      <c r="B24" s="60">
        <v>0</v>
      </c>
      <c r="C24" s="60">
        <v>0</v>
      </c>
    </row>
    <row r="25" spans="1:3" ht="18">
      <c r="A25" s="78" t="s">
        <v>81</v>
      </c>
      <c r="B25" s="59">
        <f>SUM(B26:B27)</f>
        <v>0</v>
      </c>
      <c r="C25" s="59">
        <f>SUM(C26:C27)</f>
        <v>0</v>
      </c>
    </row>
    <row r="26" spans="1:3" ht="18">
      <c r="A26" s="79" t="s">
        <v>77</v>
      </c>
      <c r="B26" s="60">
        <v>0</v>
      </c>
      <c r="C26" s="60">
        <v>0</v>
      </c>
    </row>
    <row r="27" spans="1:3" ht="25.5">
      <c r="A27" s="79" t="s">
        <v>78</v>
      </c>
      <c r="B27" s="60">
        <v>0</v>
      </c>
      <c r="C27" s="60">
        <v>0</v>
      </c>
    </row>
    <row r="28" spans="1:3" ht="31.5">
      <c r="A28" s="77" t="s">
        <v>82</v>
      </c>
      <c r="B28" s="58">
        <v>0</v>
      </c>
      <c r="C28" s="58">
        <v>0</v>
      </c>
    </row>
    <row r="29" spans="1:3" ht="18">
      <c r="A29" s="80" t="s">
        <v>83</v>
      </c>
      <c r="B29" s="58">
        <f>SUM(B8,B11,B12,B28,B4,B7)</f>
        <v>700000</v>
      </c>
      <c r="C29" s="58">
        <f>SUM(C8,C11,C12,C28,C4,C7)</f>
        <v>350000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378" t="s">
        <v>529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s="16" customFormat="1" ht="15.75">
      <c r="A2" s="377" t="s">
        <v>394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</row>
    <row r="3" spans="1:12" s="16" customFormat="1" ht="15.75">
      <c r="A3" s="377" t="s">
        <v>393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</row>
    <row r="4" spans="1:12" ht="15.75">
      <c r="A4" s="377" t="s">
        <v>576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</row>
    <row r="5" spans="1:12" ht="15.75">
      <c r="A5" s="42"/>
      <c r="B5" s="42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56</v>
      </c>
      <c r="H6" s="1" t="s">
        <v>57</v>
      </c>
      <c r="I6" s="1" t="s">
        <v>58</v>
      </c>
      <c r="J6" s="1" t="s">
        <v>103</v>
      </c>
      <c r="K6" s="1" t="s">
        <v>104</v>
      </c>
      <c r="L6" s="1" t="s">
        <v>59</v>
      </c>
    </row>
    <row r="7" spans="1:12" s="3" customFormat="1" ht="15.75">
      <c r="A7" s="1">
        <v>1</v>
      </c>
      <c r="B7" s="379" t="s">
        <v>9</v>
      </c>
      <c r="C7" s="374" t="s">
        <v>409</v>
      </c>
      <c r="D7" s="374"/>
      <c r="E7" s="374"/>
      <c r="F7" s="375"/>
      <c r="G7" s="373" t="s">
        <v>491</v>
      </c>
      <c r="H7" s="374"/>
      <c r="I7" s="374"/>
      <c r="J7" s="375"/>
      <c r="K7" s="374" t="s">
        <v>559</v>
      </c>
      <c r="L7" s="375"/>
    </row>
    <row r="8" spans="1:12" s="3" customFormat="1" ht="31.5">
      <c r="A8" s="1"/>
      <c r="B8" s="390"/>
      <c r="C8" s="4" t="s">
        <v>495</v>
      </c>
      <c r="D8" s="4" t="s">
        <v>496</v>
      </c>
      <c r="E8" s="4" t="s">
        <v>577</v>
      </c>
      <c r="F8" s="4" t="s">
        <v>578</v>
      </c>
      <c r="G8" s="4" t="s">
        <v>495</v>
      </c>
      <c r="H8" s="4" t="s">
        <v>496</v>
      </c>
      <c r="I8" s="4" t="s">
        <v>577</v>
      </c>
      <c r="J8" s="4" t="s">
        <v>578</v>
      </c>
      <c r="K8" s="4" t="s">
        <v>577</v>
      </c>
      <c r="L8" s="4" t="s">
        <v>578</v>
      </c>
    </row>
    <row r="9" spans="1:12" s="3" customFormat="1" ht="15.75">
      <c r="A9" s="1">
        <v>2</v>
      </c>
      <c r="B9" s="380"/>
      <c r="C9" s="6" t="s">
        <v>395</v>
      </c>
      <c r="D9" s="6" t="s">
        <v>395</v>
      </c>
      <c r="E9" s="6" t="s">
        <v>4</v>
      </c>
      <c r="F9" s="6" t="s">
        <v>4</v>
      </c>
      <c r="G9" s="6" t="s">
        <v>395</v>
      </c>
      <c r="H9" s="6" t="s">
        <v>395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5" t="s">
        <v>404</v>
      </c>
      <c r="C10" s="15">
        <v>5100000</v>
      </c>
      <c r="D10" s="15">
        <v>5100000</v>
      </c>
      <c r="E10" s="15">
        <v>5100000</v>
      </c>
      <c r="F10" s="15">
        <v>5100000</v>
      </c>
      <c r="G10" s="15">
        <v>4950000</v>
      </c>
      <c r="H10" s="15">
        <v>4950000</v>
      </c>
      <c r="I10" s="15">
        <v>4950000</v>
      </c>
      <c r="J10" s="15">
        <v>4950000</v>
      </c>
      <c r="K10" s="15">
        <v>4950000</v>
      </c>
      <c r="L10" s="15">
        <v>4950000</v>
      </c>
    </row>
    <row r="11" spans="1:12" ht="30">
      <c r="A11" s="1">
        <v>4</v>
      </c>
      <c r="B11" s="45" t="s">
        <v>405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5" t="s">
        <v>31</v>
      </c>
      <c r="C12" s="15">
        <v>6000</v>
      </c>
      <c r="D12" s="15">
        <v>6000</v>
      </c>
      <c r="E12" s="15">
        <v>6000</v>
      </c>
      <c r="F12" s="15">
        <v>6000</v>
      </c>
      <c r="G12" s="15">
        <v>2000</v>
      </c>
      <c r="H12" s="15">
        <v>2000</v>
      </c>
      <c r="I12" s="15">
        <v>2000</v>
      </c>
      <c r="J12" s="15">
        <v>2000</v>
      </c>
      <c r="K12" s="15">
        <v>2000</v>
      </c>
      <c r="L12" s="15">
        <v>2000</v>
      </c>
    </row>
    <row r="13" spans="1:12" ht="45">
      <c r="A13" s="1">
        <v>6</v>
      </c>
      <c r="B13" s="45" t="s">
        <v>32</v>
      </c>
      <c r="C13" s="15">
        <v>60000</v>
      </c>
      <c r="D13" s="15">
        <v>60000</v>
      </c>
      <c r="E13" s="15">
        <v>60000</v>
      </c>
      <c r="F13" s="15">
        <v>60000</v>
      </c>
      <c r="G13" s="15">
        <v>57000</v>
      </c>
      <c r="H13" s="15">
        <v>57000</v>
      </c>
      <c r="I13" s="15">
        <v>57000</v>
      </c>
      <c r="J13" s="15">
        <v>57000</v>
      </c>
      <c r="K13" s="15">
        <v>57000</v>
      </c>
      <c r="L13" s="15">
        <v>57000</v>
      </c>
    </row>
    <row r="14" spans="1:12" ht="15.75">
      <c r="A14" s="1">
        <v>7</v>
      </c>
      <c r="B14" s="45" t="s">
        <v>33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5" t="s">
        <v>34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5" t="s">
        <v>406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3" customFormat="1" ht="15.75">
      <c r="A17" s="1">
        <v>10</v>
      </c>
      <c r="B17" s="47" t="s">
        <v>60</v>
      </c>
      <c r="C17" s="18">
        <f>SUM(C10:C16)</f>
        <v>5166000</v>
      </c>
      <c r="D17" s="18">
        <f>SUM(D10:D16)</f>
        <v>5166000</v>
      </c>
      <c r="E17" s="18">
        <f aca="true" t="shared" si="0" ref="E17:K17">SUM(E10:E16)</f>
        <v>5166000</v>
      </c>
      <c r="F17" s="18">
        <f>SUM(F10:F16)</f>
        <v>5166000</v>
      </c>
      <c r="G17" s="18">
        <f t="shared" si="0"/>
        <v>5009000</v>
      </c>
      <c r="H17" s="18">
        <f>SUM(H10:H16)</f>
        <v>5009000</v>
      </c>
      <c r="I17" s="18">
        <f t="shared" si="0"/>
        <v>5009000</v>
      </c>
      <c r="J17" s="18">
        <f>SUM(J10:J16)</f>
        <v>5009000</v>
      </c>
      <c r="K17" s="18">
        <f t="shared" si="0"/>
        <v>5009000</v>
      </c>
      <c r="L17" s="18">
        <f>SUM(L10:L16)</f>
        <v>5009000</v>
      </c>
    </row>
    <row r="18" spans="1:12" ht="15.75">
      <c r="A18" s="1">
        <v>11</v>
      </c>
      <c r="B18" s="47" t="s">
        <v>61</v>
      </c>
      <c r="C18" s="18">
        <f>ROUNDDOWN(C17*0.5,0)</f>
        <v>2583000</v>
      </c>
      <c r="D18" s="18">
        <f>ROUNDDOWN(D17*0.5,0)</f>
        <v>2583000</v>
      </c>
      <c r="E18" s="18">
        <f aca="true" t="shared" si="1" ref="E18:K18">ROUNDDOWN(E17*0.5,0)</f>
        <v>2583000</v>
      </c>
      <c r="F18" s="18">
        <f>ROUNDDOWN(F17*0.5,0)</f>
        <v>2583000</v>
      </c>
      <c r="G18" s="18">
        <f t="shared" si="1"/>
        <v>2504500</v>
      </c>
      <c r="H18" s="18">
        <f>ROUNDDOWN(H17*0.5,0)</f>
        <v>2504500</v>
      </c>
      <c r="I18" s="18">
        <f t="shared" si="1"/>
        <v>2504500</v>
      </c>
      <c r="J18" s="18">
        <f>ROUNDDOWN(J17*0.5,0)</f>
        <v>2504500</v>
      </c>
      <c r="K18" s="18">
        <f t="shared" si="1"/>
        <v>2504500</v>
      </c>
      <c r="L18" s="18">
        <f>ROUNDDOWN(L17*0.5,0)</f>
        <v>2504500</v>
      </c>
    </row>
    <row r="19" spans="1:12" ht="30">
      <c r="A19" s="1">
        <v>12</v>
      </c>
      <c r="B19" s="45" t="s">
        <v>36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5" t="s">
        <v>43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5" t="s">
        <v>38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5" t="s">
        <v>39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5" t="s">
        <v>40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5" t="s">
        <v>44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5" t="s">
        <v>99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3" customFormat="1" ht="15.75">
      <c r="A26" s="1">
        <v>19</v>
      </c>
      <c r="B26" s="47" t="s">
        <v>62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3" customFormat="1" ht="29.25">
      <c r="A27" s="1">
        <v>20</v>
      </c>
      <c r="B27" s="47" t="s">
        <v>63</v>
      </c>
      <c r="C27" s="18">
        <f aca="true" t="shared" si="3" ref="C27:L27">C18-C26</f>
        <v>2583000</v>
      </c>
      <c r="D27" s="18">
        <f t="shared" si="3"/>
        <v>2583000</v>
      </c>
      <c r="E27" s="18">
        <f t="shared" si="3"/>
        <v>2583000</v>
      </c>
      <c r="F27" s="18">
        <f t="shared" si="3"/>
        <v>2583000</v>
      </c>
      <c r="G27" s="18">
        <f t="shared" si="3"/>
        <v>2504500</v>
      </c>
      <c r="H27" s="18">
        <f t="shared" si="3"/>
        <v>2504500</v>
      </c>
      <c r="I27" s="18">
        <f t="shared" si="3"/>
        <v>2504500</v>
      </c>
      <c r="J27" s="18">
        <f t="shared" si="3"/>
        <v>2504500</v>
      </c>
      <c r="K27" s="18">
        <f t="shared" si="3"/>
        <v>2504500</v>
      </c>
      <c r="L27" s="18">
        <f t="shared" si="3"/>
        <v>2504500</v>
      </c>
    </row>
    <row r="28" spans="1:12" s="23" customFormat="1" ht="42.75">
      <c r="A28" s="1">
        <v>21</v>
      </c>
      <c r="B28" s="48" t="s">
        <v>401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10296949</v>
      </c>
      <c r="F28" s="18">
        <f t="shared" si="4"/>
        <v>10296949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5" t="s">
        <v>579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5" t="s">
        <v>134</v>
      </c>
      <c r="C30" s="15">
        <v>0</v>
      </c>
      <c r="D30" s="15">
        <v>0</v>
      </c>
      <c r="E30" s="15">
        <v>10296949</v>
      </c>
      <c r="F30" s="15">
        <v>10296949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5" t="s">
        <v>101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5" t="s">
        <v>98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5" t="s">
        <v>400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308"/>
  <sheetViews>
    <sheetView zoomScalePageLayoutView="0" workbookViewId="0" topLeftCell="A1">
      <selection activeCell="F1" sqref="F1:G16384"/>
    </sheetView>
  </sheetViews>
  <sheetFormatPr defaultColWidth="9.140625" defaultRowHeight="15"/>
  <cols>
    <col min="1" max="1" width="54.7109375" style="111" customWidth="1"/>
    <col min="2" max="2" width="5.140625" style="16" customWidth="1"/>
    <col min="3" max="3" width="10.28125" style="232" customWidth="1"/>
    <col min="4" max="4" width="10.28125" style="16" customWidth="1"/>
    <col min="5" max="5" width="10.140625" style="16" customWidth="1"/>
    <col min="6" max="16384" width="9.140625" style="16" customWidth="1"/>
  </cols>
  <sheetData>
    <row r="1" spans="1:5" ht="15.75" customHeight="1">
      <c r="A1" s="391" t="s">
        <v>557</v>
      </c>
      <c r="B1" s="391"/>
      <c r="C1" s="391"/>
      <c r="D1" s="391"/>
      <c r="E1" s="391"/>
    </row>
    <row r="2" spans="1:5" ht="15.75">
      <c r="A2" s="377" t="s">
        <v>516</v>
      </c>
      <c r="B2" s="377"/>
      <c r="C2" s="377"/>
      <c r="D2" s="377"/>
      <c r="E2" s="377"/>
    </row>
    <row r="3" spans="1:3" ht="15.75">
      <c r="A3" s="109"/>
      <c r="B3" s="43"/>
      <c r="C3" s="43"/>
    </row>
    <row r="4" spans="1:5" s="10" customFormat="1" ht="31.5" customHeight="1">
      <c r="A4" s="100" t="s">
        <v>9</v>
      </c>
      <c r="B4" s="17" t="s">
        <v>153</v>
      </c>
      <c r="C4" s="39" t="s">
        <v>4</v>
      </c>
      <c r="D4" s="39" t="s">
        <v>690</v>
      </c>
      <c r="E4" s="39" t="s">
        <v>691</v>
      </c>
    </row>
    <row r="5" spans="1:5" s="10" customFormat="1" ht="16.5">
      <c r="A5" s="67" t="s">
        <v>94</v>
      </c>
      <c r="B5" s="103"/>
      <c r="C5" s="82"/>
      <c r="D5" s="82"/>
      <c r="E5" s="82"/>
    </row>
    <row r="6" spans="1:5" s="10" customFormat="1" ht="17.25" customHeight="1">
      <c r="A6" s="66" t="s">
        <v>279</v>
      </c>
      <c r="B6" s="17"/>
      <c r="C6" s="82"/>
      <c r="D6" s="82"/>
      <c r="E6" s="82"/>
    </row>
    <row r="7" spans="1:5" s="10" customFormat="1" ht="15.75" hidden="1">
      <c r="A7" s="85" t="s">
        <v>162</v>
      </c>
      <c r="B7" s="17">
        <v>2</v>
      </c>
      <c r="C7" s="82"/>
      <c r="D7" s="82"/>
      <c r="E7" s="82"/>
    </row>
    <row r="8" spans="1:5" s="10" customFormat="1" ht="15.75">
      <c r="A8" s="85" t="s">
        <v>163</v>
      </c>
      <c r="B8" s="17">
        <v>2</v>
      </c>
      <c r="C8" s="332">
        <v>818410</v>
      </c>
      <c r="D8" s="332">
        <v>818410</v>
      </c>
      <c r="E8" s="332">
        <v>818410</v>
      </c>
    </row>
    <row r="9" spans="1:5" s="10" customFormat="1" ht="15.75">
      <c r="A9" s="85" t="s">
        <v>164</v>
      </c>
      <c r="B9" s="17">
        <v>2</v>
      </c>
      <c r="C9" s="332">
        <v>608000</v>
      </c>
      <c r="D9" s="332">
        <v>608000</v>
      </c>
      <c r="E9" s="332">
        <v>608000</v>
      </c>
    </row>
    <row r="10" spans="1:5" s="10" customFormat="1" ht="15.75">
      <c r="A10" s="85" t="s">
        <v>165</v>
      </c>
      <c r="B10" s="17">
        <v>2</v>
      </c>
      <c r="C10" s="332">
        <v>354660</v>
      </c>
      <c r="D10" s="332">
        <v>354660</v>
      </c>
      <c r="E10" s="332">
        <v>354660</v>
      </c>
    </row>
    <row r="11" spans="1:5" s="10" customFormat="1" ht="15.75">
      <c r="A11" s="85" t="s">
        <v>166</v>
      </c>
      <c r="B11" s="17">
        <v>2</v>
      </c>
      <c r="C11" s="332">
        <v>424490</v>
      </c>
      <c r="D11" s="332">
        <v>424490</v>
      </c>
      <c r="E11" s="332">
        <v>424490</v>
      </c>
    </row>
    <row r="12" spans="1:5" s="10" customFormat="1" ht="15.75">
      <c r="A12" s="85" t="s">
        <v>281</v>
      </c>
      <c r="B12" s="17">
        <v>2</v>
      </c>
      <c r="C12" s="332">
        <v>5000000</v>
      </c>
      <c r="D12" s="332">
        <v>5000000</v>
      </c>
      <c r="E12" s="332">
        <v>5000000</v>
      </c>
    </row>
    <row r="13" spans="1:5" s="10" customFormat="1" ht="15.75">
      <c r="A13" s="85" t="s">
        <v>693</v>
      </c>
      <c r="B13" s="17">
        <v>2</v>
      </c>
      <c r="C13" s="332"/>
      <c r="D13" s="332"/>
      <c r="E13" s="332">
        <v>1000000</v>
      </c>
    </row>
    <row r="14" spans="1:5" s="10" customFormat="1" ht="31.5" hidden="1">
      <c r="A14" s="85" t="s">
        <v>282</v>
      </c>
      <c r="B14" s="17">
        <v>2</v>
      </c>
      <c r="C14" s="332"/>
      <c r="D14" s="332"/>
      <c r="E14" s="332"/>
    </row>
    <row r="15" spans="1:5" s="10" customFormat="1" ht="15.75">
      <c r="A15" s="110" t="s">
        <v>482</v>
      </c>
      <c r="B15" s="17">
        <v>2</v>
      </c>
      <c r="C15" s="332">
        <v>-361700</v>
      </c>
      <c r="D15" s="332">
        <v>-361700</v>
      </c>
      <c r="E15" s="332">
        <v>-361700</v>
      </c>
    </row>
    <row r="16" spans="1:5" s="10" customFormat="1" ht="15.75" hidden="1">
      <c r="A16" s="85" t="s">
        <v>300</v>
      </c>
      <c r="B16" s="17">
        <v>2</v>
      </c>
      <c r="C16" s="332"/>
      <c r="D16" s="332"/>
      <c r="E16" s="332"/>
    </row>
    <row r="17" spans="1:5" s="10" customFormat="1" ht="31.5">
      <c r="A17" s="107" t="s">
        <v>280</v>
      </c>
      <c r="B17" s="17"/>
      <c r="C17" s="332">
        <f>SUM(C7:C16)</f>
        <v>6843860</v>
      </c>
      <c r="D17" s="332">
        <f>SUM(D7:D16)</f>
        <v>6843860</v>
      </c>
      <c r="E17" s="332">
        <f>SUM(E7:E16)</f>
        <v>7843860</v>
      </c>
    </row>
    <row r="18" spans="1:5" s="10" customFormat="1" ht="15.75" hidden="1">
      <c r="A18" s="85" t="s">
        <v>284</v>
      </c>
      <c r="B18" s="17">
        <v>2</v>
      </c>
      <c r="C18" s="332"/>
      <c r="D18" s="332"/>
      <c r="E18" s="332"/>
    </row>
    <row r="19" spans="1:5" s="10" customFormat="1" ht="15.75" hidden="1">
      <c r="A19" s="85" t="s">
        <v>285</v>
      </c>
      <c r="B19" s="17">
        <v>2</v>
      </c>
      <c r="C19" s="332"/>
      <c r="D19" s="332"/>
      <c r="E19" s="332"/>
    </row>
    <row r="20" spans="1:5" s="10" customFormat="1" ht="31.5" hidden="1">
      <c r="A20" s="107" t="s">
        <v>283</v>
      </c>
      <c r="B20" s="17"/>
      <c r="C20" s="332">
        <f>SUM(C18:C19)</f>
        <v>0</v>
      </c>
      <c r="D20" s="332">
        <f>SUM(D18:D19)</f>
        <v>0</v>
      </c>
      <c r="E20" s="332">
        <f>SUM(E18:E19)</f>
        <v>0</v>
      </c>
    </row>
    <row r="21" spans="1:5" s="10" customFormat="1" ht="15.75" hidden="1">
      <c r="A21" s="85" t="s">
        <v>286</v>
      </c>
      <c r="B21" s="17">
        <v>2</v>
      </c>
      <c r="C21" s="332"/>
      <c r="D21" s="332"/>
      <c r="E21" s="332"/>
    </row>
    <row r="22" spans="1:5" s="10" customFormat="1" ht="15.75" hidden="1">
      <c r="A22" s="85" t="s">
        <v>287</v>
      </c>
      <c r="B22" s="17">
        <v>2</v>
      </c>
      <c r="C22" s="332"/>
      <c r="D22" s="332"/>
      <c r="E22" s="332"/>
    </row>
    <row r="23" spans="1:5" s="10" customFormat="1" ht="15.75" hidden="1">
      <c r="A23" s="110" t="s">
        <v>482</v>
      </c>
      <c r="B23" s="17">
        <v>2</v>
      </c>
      <c r="C23" s="332"/>
      <c r="D23" s="332"/>
      <c r="E23" s="332"/>
    </row>
    <row r="24" spans="1:5" s="10" customFormat="1" ht="15.75">
      <c r="A24" s="85" t="s">
        <v>290</v>
      </c>
      <c r="B24" s="17">
        <v>2</v>
      </c>
      <c r="C24" s="332">
        <v>332160</v>
      </c>
      <c r="D24" s="332">
        <v>332160</v>
      </c>
      <c r="E24" s="332">
        <v>332160</v>
      </c>
    </row>
    <row r="25" spans="1:5" s="10" customFormat="1" ht="15.75" hidden="1">
      <c r="A25" s="85" t="s">
        <v>291</v>
      </c>
      <c r="B25" s="17">
        <v>2</v>
      </c>
      <c r="C25" s="332"/>
      <c r="D25" s="332"/>
      <c r="E25" s="332"/>
    </row>
    <row r="26" spans="1:5" s="10" customFormat="1" ht="31.5">
      <c r="A26" s="85" t="s">
        <v>483</v>
      </c>
      <c r="B26" s="17">
        <v>2</v>
      </c>
      <c r="C26" s="332">
        <v>396000</v>
      </c>
      <c r="D26" s="332">
        <v>396000</v>
      </c>
      <c r="E26" s="332">
        <v>396000</v>
      </c>
    </row>
    <row r="27" spans="1:5" s="10" customFormat="1" ht="15.75" hidden="1">
      <c r="A27" s="85" t="s">
        <v>288</v>
      </c>
      <c r="B27" s="17">
        <v>2</v>
      </c>
      <c r="C27" s="332"/>
      <c r="D27" s="332"/>
      <c r="E27" s="332"/>
    </row>
    <row r="28" spans="1:5" s="10" customFormat="1" ht="15.75">
      <c r="A28" s="85" t="s">
        <v>506</v>
      </c>
      <c r="B28" s="17">
        <v>2</v>
      </c>
      <c r="C28" s="332">
        <v>221136</v>
      </c>
      <c r="D28" s="332">
        <v>221136</v>
      </c>
      <c r="E28" s="332">
        <v>205960</v>
      </c>
    </row>
    <row r="29" spans="1:5" s="10" customFormat="1" ht="47.25">
      <c r="A29" s="107" t="s">
        <v>289</v>
      </c>
      <c r="B29" s="17"/>
      <c r="C29" s="332">
        <f>SUM(C21:C28)</f>
        <v>949296</v>
      </c>
      <c r="D29" s="332">
        <f>SUM(D21:D28)</f>
        <v>949296</v>
      </c>
      <c r="E29" s="332">
        <f>SUM(E21:E28)</f>
        <v>934120</v>
      </c>
    </row>
    <row r="30" spans="1:5" s="10" customFormat="1" ht="47.25">
      <c r="A30" s="85" t="s">
        <v>292</v>
      </c>
      <c r="B30" s="17">
        <v>2</v>
      </c>
      <c r="C30" s="332">
        <v>1200000</v>
      </c>
      <c r="D30" s="332">
        <v>1200000</v>
      </c>
      <c r="E30" s="332">
        <v>1200000</v>
      </c>
    </row>
    <row r="31" spans="1:5" s="10" customFormat="1" ht="31.5">
      <c r="A31" s="107" t="s">
        <v>293</v>
      </c>
      <c r="B31" s="17"/>
      <c r="C31" s="332">
        <f>SUM(C30)</f>
        <v>1200000</v>
      </c>
      <c r="D31" s="332">
        <f>SUM(D30)</f>
        <v>1200000</v>
      </c>
      <c r="E31" s="332">
        <f>SUM(E30)</f>
        <v>1200000</v>
      </c>
    </row>
    <row r="32" spans="1:5" s="10" customFormat="1" ht="15.75" hidden="1">
      <c r="A32" s="85" t="s">
        <v>294</v>
      </c>
      <c r="B32" s="17">
        <v>2</v>
      </c>
      <c r="C32" s="332"/>
      <c r="D32" s="332"/>
      <c r="E32" s="332"/>
    </row>
    <row r="33" spans="1:5" s="10" customFormat="1" ht="15.75">
      <c r="A33" s="62" t="s">
        <v>681</v>
      </c>
      <c r="B33" s="17">
        <v>2</v>
      </c>
      <c r="C33" s="332"/>
      <c r="D33" s="332">
        <v>270000</v>
      </c>
      <c r="E33" s="332">
        <v>270000</v>
      </c>
    </row>
    <row r="34" spans="1:5" s="10" customFormat="1" ht="15.75" hidden="1">
      <c r="A34" s="85" t="s">
        <v>295</v>
      </c>
      <c r="B34" s="17">
        <v>2</v>
      </c>
      <c r="C34" s="332"/>
      <c r="D34" s="332"/>
      <c r="E34" s="332"/>
    </row>
    <row r="35" spans="1:5" s="10" customFormat="1" ht="31.5" hidden="1">
      <c r="A35" s="85" t="s">
        <v>296</v>
      </c>
      <c r="B35" s="17">
        <v>2</v>
      </c>
      <c r="C35" s="332"/>
      <c r="D35" s="332"/>
      <c r="E35" s="332"/>
    </row>
    <row r="36" spans="1:5" s="10" customFormat="1" ht="15.75" hidden="1">
      <c r="A36" s="85" t="s">
        <v>297</v>
      </c>
      <c r="B36" s="17">
        <v>2</v>
      </c>
      <c r="C36" s="332"/>
      <c r="D36" s="332"/>
      <c r="E36" s="332"/>
    </row>
    <row r="37" spans="1:5" s="10" customFormat="1" ht="15.75" hidden="1">
      <c r="A37" s="85" t="s">
        <v>298</v>
      </c>
      <c r="B37" s="17">
        <v>2</v>
      </c>
      <c r="C37" s="332"/>
      <c r="D37" s="332"/>
      <c r="E37" s="332"/>
    </row>
    <row r="38" spans="1:5" s="10" customFormat="1" ht="15.75" hidden="1">
      <c r="A38" s="85" t="s">
        <v>502</v>
      </c>
      <c r="B38" s="17">
        <v>2</v>
      </c>
      <c r="C38" s="332"/>
      <c r="D38" s="332"/>
      <c r="E38" s="332"/>
    </row>
    <row r="39" spans="1:5" s="10" customFormat="1" ht="15.75" hidden="1">
      <c r="A39" s="85" t="s">
        <v>299</v>
      </c>
      <c r="B39" s="17">
        <v>2</v>
      </c>
      <c r="C39" s="332"/>
      <c r="D39" s="332"/>
      <c r="E39" s="332"/>
    </row>
    <row r="40" spans="1:5" s="10" customFormat="1" ht="15.75" hidden="1">
      <c r="A40" s="85" t="s">
        <v>442</v>
      </c>
      <c r="B40" s="17">
        <v>2</v>
      </c>
      <c r="C40" s="332"/>
      <c r="D40" s="332"/>
      <c r="E40" s="332"/>
    </row>
    <row r="41" spans="1:5" s="10" customFormat="1" ht="15.75" hidden="1">
      <c r="A41" s="85" t="s">
        <v>484</v>
      </c>
      <c r="B41" s="17">
        <v>2</v>
      </c>
      <c r="C41" s="332"/>
      <c r="D41" s="332"/>
      <c r="E41" s="332"/>
    </row>
    <row r="42" spans="1:5" s="10" customFormat="1" ht="15.75" hidden="1">
      <c r="A42" s="85" t="s">
        <v>485</v>
      </c>
      <c r="B42" s="17">
        <v>2</v>
      </c>
      <c r="C42" s="332"/>
      <c r="D42" s="332"/>
      <c r="E42" s="332"/>
    </row>
    <row r="43" spans="1:5" s="10" customFormat="1" ht="31.5">
      <c r="A43" s="85" t="s">
        <v>624</v>
      </c>
      <c r="B43" s="17">
        <v>2</v>
      </c>
      <c r="C43" s="332"/>
      <c r="D43" s="332">
        <v>1765000</v>
      </c>
      <c r="E43" s="332">
        <v>1765000</v>
      </c>
    </row>
    <row r="44" spans="1:5" s="10" customFormat="1" ht="15.75" hidden="1">
      <c r="A44" s="85" t="s">
        <v>300</v>
      </c>
      <c r="B44" s="17">
        <v>2</v>
      </c>
      <c r="C44" s="332"/>
      <c r="D44" s="332"/>
      <c r="E44" s="332"/>
    </row>
    <row r="45" spans="1:5" s="10" customFormat="1" ht="31.5">
      <c r="A45" s="107" t="s">
        <v>443</v>
      </c>
      <c r="B45" s="17"/>
      <c r="C45" s="332">
        <f>SUM(C32:C44)</f>
        <v>0</v>
      </c>
      <c r="D45" s="332">
        <f>SUM(D32:D44)</f>
        <v>2035000</v>
      </c>
      <c r="E45" s="332">
        <f>SUM(E32:E44)</f>
        <v>2035000</v>
      </c>
    </row>
    <row r="46" spans="1:5" s="10" customFormat="1" ht="15.75" hidden="1">
      <c r="A46" s="85"/>
      <c r="B46" s="17"/>
      <c r="C46" s="332"/>
      <c r="D46" s="332"/>
      <c r="E46" s="332"/>
    </row>
    <row r="47" spans="1:5" s="10" customFormat="1" ht="15.75" hidden="1">
      <c r="A47" s="107" t="s">
        <v>444</v>
      </c>
      <c r="B47" s="17"/>
      <c r="C47" s="332">
        <f>SUM(C46)</f>
        <v>0</v>
      </c>
      <c r="D47" s="332">
        <f>SUM(D46)</f>
        <v>0</v>
      </c>
      <c r="E47" s="332">
        <f>SUM(E46)</f>
        <v>0</v>
      </c>
    </row>
    <row r="48" spans="1:5" s="10" customFormat="1" ht="15.75" hidden="1">
      <c r="A48" s="62"/>
      <c r="B48" s="17"/>
      <c r="C48" s="332"/>
      <c r="D48" s="332"/>
      <c r="E48" s="332"/>
    </row>
    <row r="49" spans="1:5" s="10" customFormat="1" ht="15.75" hidden="1">
      <c r="A49" s="62" t="s">
        <v>302</v>
      </c>
      <c r="B49" s="17"/>
      <c r="C49" s="332"/>
      <c r="D49" s="332"/>
      <c r="E49" s="332"/>
    </row>
    <row r="50" spans="1:5" s="10" customFormat="1" ht="15.75" hidden="1">
      <c r="A50" s="62"/>
      <c r="B50" s="17"/>
      <c r="C50" s="332"/>
      <c r="D50" s="332"/>
      <c r="E50" s="332"/>
    </row>
    <row r="51" spans="1:5" s="10" customFormat="1" ht="31.5" hidden="1">
      <c r="A51" s="62" t="s">
        <v>305</v>
      </c>
      <c r="B51" s="17"/>
      <c r="C51" s="332"/>
      <c r="D51" s="332"/>
      <c r="E51" s="332"/>
    </row>
    <row r="52" spans="1:5" s="10" customFormat="1" ht="15.75" hidden="1">
      <c r="A52" s="62"/>
      <c r="B52" s="17"/>
      <c r="C52" s="332"/>
      <c r="D52" s="332"/>
      <c r="E52" s="332"/>
    </row>
    <row r="53" spans="1:5" s="10" customFormat="1" ht="31.5" hidden="1">
      <c r="A53" s="62" t="s">
        <v>304</v>
      </c>
      <c r="B53" s="17"/>
      <c r="C53" s="332"/>
      <c r="D53" s="332"/>
      <c r="E53" s="332"/>
    </row>
    <row r="54" spans="1:5" s="10" customFormat="1" ht="15.75" hidden="1">
      <c r="A54" s="62"/>
      <c r="B54" s="17"/>
      <c r="C54" s="332"/>
      <c r="D54" s="332"/>
      <c r="E54" s="332"/>
    </row>
    <row r="55" spans="1:5" s="10" customFormat="1" ht="31.5" hidden="1">
      <c r="A55" s="62" t="s">
        <v>303</v>
      </c>
      <c r="B55" s="17"/>
      <c r="C55" s="332"/>
      <c r="D55" s="332"/>
      <c r="E55" s="332"/>
    </row>
    <row r="56" spans="1:5" s="10" customFormat="1" ht="15.75">
      <c r="A56" s="85" t="s">
        <v>500</v>
      </c>
      <c r="B56" s="17">
        <v>2</v>
      </c>
      <c r="C56" s="332"/>
      <c r="D56" s="332">
        <v>39000</v>
      </c>
      <c r="E56" s="332">
        <v>65000</v>
      </c>
    </row>
    <row r="57" spans="1:5" s="10" customFormat="1" ht="15.75" hidden="1">
      <c r="A57" s="85"/>
      <c r="B57" s="17"/>
      <c r="C57" s="332"/>
      <c r="D57" s="332"/>
      <c r="E57" s="332"/>
    </row>
    <row r="58" spans="1:5" s="10" customFormat="1" ht="15.75" hidden="1">
      <c r="A58" s="85"/>
      <c r="B58" s="17"/>
      <c r="C58" s="332"/>
      <c r="D58" s="332"/>
      <c r="E58" s="332"/>
    </row>
    <row r="59" spans="1:5" s="10" customFormat="1" ht="15.75" hidden="1">
      <c r="A59" s="85" t="s">
        <v>501</v>
      </c>
      <c r="B59" s="17">
        <v>2</v>
      </c>
      <c r="C59" s="332"/>
      <c r="D59" s="332"/>
      <c r="E59" s="332"/>
    </row>
    <row r="60" spans="1:5" s="10" customFormat="1" ht="15.75">
      <c r="A60" s="106" t="s">
        <v>476</v>
      </c>
      <c r="B60" s="98"/>
      <c r="C60" s="332">
        <f>SUM(C56:C59)</f>
        <v>0</v>
      </c>
      <c r="D60" s="332">
        <f>SUM(D56:D59)</f>
        <v>39000</v>
      </c>
      <c r="E60" s="332">
        <f>SUM(E56:E59)</f>
        <v>65000</v>
      </c>
    </row>
    <row r="61" spans="1:5" s="10" customFormat="1" ht="15.75" hidden="1">
      <c r="A61" s="85" t="s">
        <v>167</v>
      </c>
      <c r="B61" s="98">
        <v>2</v>
      </c>
      <c r="C61" s="332"/>
      <c r="D61" s="332"/>
      <c r="E61" s="332"/>
    </row>
    <row r="62" spans="1:5" s="10" customFormat="1" ht="15.75" hidden="1">
      <c r="A62" s="85" t="s">
        <v>306</v>
      </c>
      <c r="B62" s="98">
        <v>2</v>
      </c>
      <c r="C62" s="332"/>
      <c r="D62" s="332"/>
      <c r="E62" s="332"/>
    </row>
    <row r="63" spans="1:5" s="10" customFormat="1" ht="15.75" hidden="1">
      <c r="A63" s="85" t="s">
        <v>168</v>
      </c>
      <c r="B63" s="98">
        <v>2</v>
      </c>
      <c r="C63" s="332"/>
      <c r="D63" s="332"/>
      <c r="E63" s="332"/>
    </row>
    <row r="64" spans="1:5" s="10" customFormat="1" ht="15.75">
      <c r="A64" s="106" t="s">
        <v>170</v>
      </c>
      <c r="B64" s="98"/>
      <c r="C64" s="332">
        <f>SUM(C61:C63)</f>
        <v>0</v>
      </c>
      <c r="D64" s="332">
        <f>SUM(D61:D63)</f>
        <v>0</v>
      </c>
      <c r="E64" s="332">
        <f>SUM(E61:E63)</f>
        <v>0</v>
      </c>
    </row>
    <row r="65" spans="1:5" s="10" customFormat="1" ht="15.75">
      <c r="A65" s="85" t="s">
        <v>514</v>
      </c>
      <c r="B65" s="98">
        <v>2</v>
      </c>
      <c r="C65" s="332">
        <v>180339</v>
      </c>
      <c r="D65" s="332">
        <v>230114</v>
      </c>
      <c r="E65" s="332">
        <v>230114</v>
      </c>
    </row>
    <row r="66" spans="1:5" s="10" customFormat="1" ht="15.75">
      <c r="A66" s="62" t="s">
        <v>540</v>
      </c>
      <c r="B66" s="98">
        <v>2</v>
      </c>
      <c r="C66" s="332"/>
      <c r="D66" s="332">
        <v>77775</v>
      </c>
      <c r="E66" s="332">
        <v>77775</v>
      </c>
    </row>
    <row r="67" spans="1:5" s="10" customFormat="1" ht="15.75">
      <c r="A67" s="106" t="s">
        <v>171</v>
      </c>
      <c r="B67" s="98"/>
      <c r="C67" s="332">
        <f>SUM(C65:C65)</f>
        <v>180339</v>
      </c>
      <c r="D67" s="332">
        <f>SUM(D65:D66)</f>
        <v>307889</v>
      </c>
      <c r="E67" s="332">
        <f>SUM(E65:E66)</f>
        <v>307889</v>
      </c>
    </row>
    <row r="68" spans="1:5" s="10" customFormat="1" ht="15.75" hidden="1">
      <c r="A68" s="85" t="s">
        <v>142</v>
      </c>
      <c r="B68" s="17">
        <v>2</v>
      </c>
      <c r="C68" s="332"/>
      <c r="D68" s="332"/>
      <c r="E68" s="332"/>
    </row>
    <row r="69" spans="1:5" s="10" customFormat="1" ht="15.75" hidden="1">
      <c r="A69" s="85" t="s">
        <v>458</v>
      </c>
      <c r="B69" s="100">
        <v>2</v>
      </c>
      <c r="C69" s="332"/>
      <c r="D69" s="332"/>
      <c r="E69" s="332"/>
    </row>
    <row r="70" spans="1:5" s="10" customFormat="1" ht="15.75">
      <c r="A70" s="85" t="s">
        <v>553</v>
      </c>
      <c r="B70" s="100">
        <v>2</v>
      </c>
      <c r="C70" s="332">
        <v>5003</v>
      </c>
      <c r="D70" s="332">
        <v>5003</v>
      </c>
      <c r="E70" s="332">
        <v>5003</v>
      </c>
    </row>
    <row r="71" spans="1:5" s="10" customFormat="1" ht="15.75" hidden="1">
      <c r="A71" s="85" t="s">
        <v>459</v>
      </c>
      <c r="B71" s="100">
        <v>2</v>
      </c>
      <c r="C71" s="332"/>
      <c r="D71" s="332"/>
      <c r="E71" s="332"/>
    </row>
    <row r="72" spans="1:5" s="10" customFormat="1" ht="15.75">
      <c r="A72" s="85" t="s">
        <v>554</v>
      </c>
      <c r="B72" s="100">
        <v>2</v>
      </c>
      <c r="C72" s="332">
        <v>4234</v>
      </c>
      <c r="D72" s="332">
        <v>4234</v>
      </c>
      <c r="E72" s="332">
        <v>4234</v>
      </c>
    </row>
    <row r="73" spans="1:5" s="10" customFormat="1" ht="15.75" hidden="1">
      <c r="A73" s="85" t="s">
        <v>460</v>
      </c>
      <c r="B73" s="100">
        <v>2</v>
      </c>
      <c r="C73" s="332"/>
      <c r="D73" s="332"/>
      <c r="E73" s="332"/>
    </row>
    <row r="74" spans="1:5" s="10" customFormat="1" ht="15.75">
      <c r="A74" s="85" t="s">
        <v>555</v>
      </c>
      <c r="B74" s="100">
        <v>2</v>
      </c>
      <c r="C74" s="332">
        <v>29493</v>
      </c>
      <c r="D74" s="332">
        <v>29493</v>
      </c>
      <c r="E74" s="332">
        <v>29493</v>
      </c>
    </row>
    <row r="75" spans="1:5" s="10" customFormat="1" ht="31.5">
      <c r="A75" s="85" t="s">
        <v>473</v>
      </c>
      <c r="B75" s="17">
        <v>2</v>
      </c>
      <c r="C75" s="332">
        <v>327405</v>
      </c>
      <c r="D75" s="332">
        <v>327405</v>
      </c>
      <c r="E75" s="332">
        <v>327405</v>
      </c>
    </row>
    <row r="76" spans="1:5" s="10" customFormat="1" ht="31.5">
      <c r="A76" s="85" t="s">
        <v>545</v>
      </c>
      <c r="B76" s="17">
        <v>2</v>
      </c>
      <c r="C76" s="332">
        <v>930000</v>
      </c>
      <c r="D76" s="332">
        <v>930000</v>
      </c>
      <c r="E76" s="332">
        <v>930000</v>
      </c>
    </row>
    <row r="77" spans="1:5" s="10" customFormat="1" ht="31.5">
      <c r="A77" s="85" t="s">
        <v>546</v>
      </c>
      <c r="B77" s="17">
        <v>2</v>
      </c>
      <c r="C77" s="332">
        <v>165000</v>
      </c>
      <c r="D77" s="332">
        <v>165000</v>
      </c>
      <c r="E77" s="332">
        <v>165000</v>
      </c>
    </row>
    <row r="78" spans="1:5" s="10" customFormat="1" ht="15.75" hidden="1">
      <c r="A78" s="85" t="s">
        <v>131</v>
      </c>
      <c r="B78" s="17"/>
      <c r="C78" s="332"/>
      <c r="D78" s="332"/>
      <c r="E78" s="332"/>
    </row>
    <row r="79" spans="1:5" s="10" customFormat="1" ht="31.5">
      <c r="A79" s="106" t="s">
        <v>172</v>
      </c>
      <c r="B79" s="17"/>
      <c r="C79" s="332">
        <f>SUM(C68:C78)</f>
        <v>1461135</v>
      </c>
      <c r="D79" s="332">
        <f>SUM(D68:D78)</f>
        <v>1461135</v>
      </c>
      <c r="E79" s="332">
        <f>SUM(E68:E78)</f>
        <v>1461135</v>
      </c>
    </row>
    <row r="80" spans="1:5" s="10" customFormat="1" ht="15.75" hidden="1">
      <c r="A80" s="85" t="s">
        <v>466</v>
      </c>
      <c r="B80" s="100">
        <v>2</v>
      </c>
      <c r="C80" s="332"/>
      <c r="D80" s="332"/>
      <c r="E80" s="332"/>
    </row>
    <row r="81" spans="1:5" s="10" customFormat="1" ht="15.75" hidden="1">
      <c r="A81" s="85" t="s">
        <v>467</v>
      </c>
      <c r="B81" s="100">
        <v>2</v>
      </c>
      <c r="C81" s="332"/>
      <c r="D81" s="332"/>
      <c r="E81" s="332"/>
    </row>
    <row r="82" spans="1:5" s="10" customFormat="1" ht="15.75" hidden="1">
      <c r="A82" s="85" t="s">
        <v>468</v>
      </c>
      <c r="B82" s="100">
        <v>2</v>
      </c>
      <c r="C82" s="332"/>
      <c r="D82" s="332"/>
      <c r="E82" s="332"/>
    </row>
    <row r="83" spans="1:5" s="10" customFormat="1" ht="15.75" hidden="1">
      <c r="A83" s="85" t="s">
        <v>469</v>
      </c>
      <c r="B83" s="100">
        <v>2</v>
      </c>
      <c r="C83" s="332"/>
      <c r="D83" s="332"/>
      <c r="E83" s="332"/>
    </row>
    <row r="84" spans="1:5" s="10" customFormat="1" ht="15.75" hidden="1">
      <c r="A84" s="85" t="s">
        <v>470</v>
      </c>
      <c r="B84" s="100">
        <v>2</v>
      </c>
      <c r="C84" s="332"/>
      <c r="D84" s="332"/>
      <c r="E84" s="332"/>
    </row>
    <row r="85" spans="1:5" s="10" customFormat="1" ht="15.75" hidden="1">
      <c r="A85" s="85" t="s">
        <v>471</v>
      </c>
      <c r="B85" s="100">
        <v>2</v>
      </c>
      <c r="C85" s="332"/>
      <c r="D85" s="332"/>
      <c r="E85" s="332"/>
    </row>
    <row r="86" spans="1:5" s="10" customFormat="1" ht="15.75" hidden="1">
      <c r="A86" s="85" t="s">
        <v>472</v>
      </c>
      <c r="B86" s="17">
        <v>2</v>
      </c>
      <c r="C86" s="332"/>
      <c r="D86" s="332"/>
      <c r="E86" s="332"/>
    </row>
    <row r="87" spans="1:5" s="10" customFormat="1" ht="15.75" hidden="1">
      <c r="A87" s="85" t="s">
        <v>473</v>
      </c>
      <c r="B87" s="17">
        <v>2</v>
      </c>
      <c r="C87" s="332"/>
      <c r="D87" s="332"/>
      <c r="E87" s="332"/>
    </row>
    <row r="88" spans="1:5" s="10" customFormat="1" ht="15.75" hidden="1">
      <c r="A88" s="85" t="s">
        <v>131</v>
      </c>
      <c r="B88" s="17"/>
      <c r="C88" s="332"/>
      <c r="D88" s="332"/>
      <c r="E88" s="332"/>
    </row>
    <row r="89" spans="1:5" s="10" customFormat="1" ht="15.75" hidden="1">
      <c r="A89" s="85" t="s">
        <v>131</v>
      </c>
      <c r="B89" s="17"/>
      <c r="C89" s="332"/>
      <c r="D89" s="332"/>
      <c r="E89" s="332"/>
    </row>
    <row r="90" spans="1:5" s="10" customFormat="1" ht="15.75" hidden="1">
      <c r="A90" s="106" t="s">
        <v>307</v>
      </c>
      <c r="B90" s="17"/>
      <c r="C90" s="332">
        <f>SUM(C80:C89)</f>
        <v>0</v>
      </c>
      <c r="D90" s="332">
        <f>SUM(D80:D89)</f>
        <v>0</v>
      </c>
      <c r="E90" s="332">
        <f>SUM(E80:E89)</f>
        <v>0</v>
      </c>
    </row>
    <row r="91" spans="1:5" s="10" customFormat="1" ht="15.75" hidden="1">
      <c r="A91" s="62"/>
      <c r="B91" s="17"/>
      <c r="C91" s="332"/>
      <c r="D91" s="332"/>
      <c r="E91" s="332"/>
    </row>
    <row r="92" spans="1:5" s="10" customFormat="1" ht="15.75" hidden="1">
      <c r="A92" s="62"/>
      <c r="B92" s="17"/>
      <c r="C92" s="332"/>
      <c r="D92" s="332"/>
      <c r="E92" s="332"/>
    </row>
    <row r="93" spans="1:5" s="10" customFormat="1" ht="31.5">
      <c r="A93" s="107" t="s">
        <v>308</v>
      </c>
      <c r="B93" s="17"/>
      <c r="C93" s="332">
        <f>C60+C64+C67+C79+C90</f>
        <v>1641474</v>
      </c>
      <c r="D93" s="332">
        <f>D60+D64+D67+D79+D90</f>
        <v>1808024</v>
      </c>
      <c r="E93" s="332">
        <f>E60+E64+E67+E79+E90</f>
        <v>1834024</v>
      </c>
    </row>
    <row r="94" spans="1:5" s="10" customFormat="1" ht="31.5">
      <c r="A94" s="41" t="s">
        <v>279</v>
      </c>
      <c r="B94" s="100"/>
      <c r="C94" s="336">
        <f>SUM(C95:C95:C97)</f>
        <v>10634630</v>
      </c>
      <c r="D94" s="336">
        <f>SUM(D95:D95:D97)</f>
        <v>12836180</v>
      </c>
      <c r="E94" s="336">
        <f>SUM(E95:E95:E97)</f>
        <v>13847004</v>
      </c>
    </row>
    <row r="95" spans="1:5" s="10" customFormat="1" ht="15.75">
      <c r="A95" s="85" t="s">
        <v>403</v>
      </c>
      <c r="B95" s="98">
        <v>1</v>
      </c>
      <c r="C95" s="332">
        <f>SUMIF($B$6:$B$94,"1",C$6:C$94)</f>
        <v>0</v>
      </c>
      <c r="D95" s="332">
        <f>SUMIF($B$6:$B$94,"1",D$6:D$94)</f>
        <v>0</v>
      </c>
      <c r="E95" s="332">
        <f>SUMIF($B$6:$B$94,"1",E$6:E$94)</f>
        <v>0</v>
      </c>
    </row>
    <row r="96" spans="1:5" s="10" customFormat="1" ht="15.75">
      <c r="A96" s="85" t="s">
        <v>245</v>
      </c>
      <c r="B96" s="98">
        <v>2</v>
      </c>
      <c r="C96" s="332">
        <f>SUMIF($B$6:$B$94,"2",C$6:C$94)</f>
        <v>10634630</v>
      </c>
      <c r="D96" s="332">
        <f>SUMIF($B$6:$B$94,"2",D$6:D$94)</f>
        <v>12836180</v>
      </c>
      <c r="E96" s="332">
        <f>SUMIF($B$6:$B$94,"2",E$6:E$94)</f>
        <v>13847004</v>
      </c>
    </row>
    <row r="97" spans="1:5" s="10" customFormat="1" ht="15.75">
      <c r="A97" s="85" t="s">
        <v>137</v>
      </c>
      <c r="B97" s="98">
        <v>3</v>
      </c>
      <c r="C97" s="332">
        <f>SUMIF($B$6:$B$94,"3",C$6:C$94)</f>
        <v>0</v>
      </c>
      <c r="D97" s="332">
        <f>SUMIF($B$6:$B$94,"3",D$6:D$94)</f>
        <v>0</v>
      </c>
      <c r="E97" s="332">
        <f>SUMIF($B$6:$B$94,"3",E$6:E$94)</f>
        <v>0</v>
      </c>
    </row>
    <row r="98" spans="1:5" s="10" customFormat="1" ht="31.5">
      <c r="A98" s="66" t="s">
        <v>309</v>
      </c>
      <c r="B98" s="17"/>
      <c r="C98" s="333"/>
      <c r="D98" s="333"/>
      <c r="E98" s="333"/>
    </row>
    <row r="99" spans="1:5" s="10" customFormat="1" ht="15.75" hidden="1">
      <c r="A99" s="85" t="s">
        <v>169</v>
      </c>
      <c r="B99" s="17">
        <v>2</v>
      </c>
      <c r="C99" s="332"/>
      <c r="D99" s="332"/>
      <c r="E99" s="332"/>
    </row>
    <row r="100" spans="1:5" s="10" customFormat="1" ht="15.75" hidden="1">
      <c r="A100" s="85" t="s">
        <v>311</v>
      </c>
      <c r="B100" s="17">
        <v>2</v>
      </c>
      <c r="C100" s="332"/>
      <c r="D100" s="332"/>
      <c r="E100" s="332"/>
    </row>
    <row r="101" spans="1:5" s="10" customFormat="1" ht="31.5" hidden="1">
      <c r="A101" s="85" t="s">
        <v>312</v>
      </c>
      <c r="B101" s="17">
        <v>2</v>
      </c>
      <c r="C101" s="332"/>
      <c r="D101" s="332"/>
      <c r="E101" s="332"/>
    </row>
    <row r="102" spans="1:5" s="10" customFormat="1" ht="31.5" hidden="1">
      <c r="A102" s="85" t="s">
        <v>313</v>
      </c>
      <c r="B102" s="17">
        <v>2</v>
      </c>
      <c r="C102" s="332"/>
      <c r="D102" s="332"/>
      <c r="E102" s="332"/>
    </row>
    <row r="103" spans="1:5" s="10" customFormat="1" ht="31.5" hidden="1">
      <c r="A103" s="85" t="s">
        <v>314</v>
      </c>
      <c r="B103" s="17">
        <v>2</v>
      </c>
      <c r="C103" s="332"/>
      <c r="D103" s="332"/>
      <c r="E103" s="332"/>
    </row>
    <row r="104" spans="1:5" s="10" customFormat="1" ht="31.5" hidden="1">
      <c r="A104" s="85" t="s">
        <v>315</v>
      </c>
      <c r="B104" s="17">
        <v>2</v>
      </c>
      <c r="C104" s="332"/>
      <c r="D104" s="332"/>
      <c r="E104" s="332"/>
    </row>
    <row r="105" spans="1:5" s="10" customFormat="1" ht="15.75" hidden="1">
      <c r="A105" s="106" t="s">
        <v>316</v>
      </c>
      <c r="B105" s="17"/>
      <c r="C105" s="332">
        <f>SUM(C99:C104)</f>
        <v>0</v>
      </c>
      <c r="D105" s="332">
        <f>SUM(D99:D104)</f>
        <v>0</v>
      </c>
      <c r="E105" s="332">
        <f>SUM(E99:E104)</f>
        <v>0</v>
      </c>
    </row>
    <row r="106" spans="1:5" s="10" customFormat="1" ht="15.75" hidden="1">
      <c r="A106" s="85"/>
      <c r="B106" s="17"/>
      <c r="C106" s="332"/>
      <c r="D106" s="332"/>
      <c r="E106" s="332"/>
    </row>
    <row r="107" spans="1:5" s="10" customFormat="1" ht="15.75" hidden="1">
      <c r="A107" s="85"/>
      <c r="B107" s="17"/>
      <c r="C107" s="332"/>
      <c r="D107" s="332"/>
      <c r="E107" s="332"/>
    </row>
    <row r="108" spans="1:5" s="10" customFormat="1" ht="15.75" hidden="1">
      <c r="A108" s="106" t="s">
        <v>317</v>
      </c>
      <c r="B108" s="17"/>
      <c r="C108" s="332">
        <f>SUM(C106:C107)</f>
        <v>0</v>
      </c>
      <c r="D108" s="332">
        <f>SUM(D106:D107)</f>
        <v>0</v>
      </c>
      <c r="E108" s="332">
        <f>SUM(E106:E107)</f>
        <v>0</v>
      </c>
    </row>
    <row r="109" spans="1:5" s="10" customFormat="1" ht="15.75" hidden="1">
      <c r="A109" s="107" t="s">
        <v>318</v>
      </c>
      <c r="B109" s="17"/>
      <c r="C109" s="332">
        <f>C105+C108</f>
        <v>0</v>
      </c>
      <c r="D109" s="332">
        <f>D105+D108</f>
        <v>0</v>
      </c>
      <c r="E109" s="332">
        <f>E105+E108</f>
        <v>0</v>
      </c>
    </row>
    <row r="110" spans="1:5" s="10" customFormat="1" ht="15.75" hidden="1">
      <c r="A110" s="62"/>
      <c r="B110" s="17"/>
      <c r="C110" s="332"/>
      <c r="D110" s="332"/>
      <c r="E110" s="332"/>
    </row>
    <row r="111" spans="1:5" s="10" customFormat="1" ht="31.5" hidden="1">
      <c r="A111" s="62" t="s">
        <v>319</v>
      </c>
      <c r="B111" s="17"/>
      <c r="C111" s="332"/>
      <c r="D111" s="332"/>
      <c r="E111" s="332"/>
    </row>
    <row r="112" spans="1:5" s="10" customFormat="1" ht="15.75" hidden="1">
      <c r="A112" s="62"/>
      <c r="B112" s="17"/>
      <c r="C112" s="332"/>
      <c r="D112" s="332"/>
      <c r="E112" s="332"/>
    </row>
    <row r="113" spans="1:5" s="10" customFormat="1" ht="31.5" hidden="1">
      <c r="A113" s="62" t="s">
        <v>320</v>
      </c>
      <c r="B113" s="17"/>
      <c r="C113" s="332"/>
      <c r="D113" s="332"/>
      <c r="E113" s="332"/>
    </row>
    <row r="114" spans="1:5" s="10" customFormat="1" ht="15.75" hidden="1">
      <c r="A114" s="62"/>
      <c r="B114" s="17"/>
      <c r="C114" s="332"/>
      <c r="D114" s="332"/>
      <c r="E114" s="332"/>
    </row>
    <row r="115" spans="1:5" s="10" customFormat="1" ht="31.5" hidden="1">
      <c r="A115" s="62" t="s">
        <v>321</v>
      </c>
      <c r="B115" s="17"/>
      <c r="C115" s="332"/>
      <c r="D115" s="332"/>
      <c r="E115" s="332"/>
    </row>
    <row r="116" spans="1:5" s="10" customFormat="1" ht="31.5" hidden="1">
      <c r="A116" s="85" t="s">
        <v>487</v>
      </c>
      <c r="B116" s="17">
        <v>2</v>
      </c>
      <c r="C116" s="332"/>
      <c r="D116" s="332"/>
      <c r="E116" s="332"/>
    </row>
    <row r="117" spans="1:5" s="10" customFormat="1" ht="15.75" hidden="1">
      <c r="A117" s="106" t="s">
        <v>488</v>
      </c>
      <c r="B117" s="17"/>
      <c r="C117" s="332">
        <f>SUM(C115:C116)</f>
        <v>0</v>
      </c>
      <c r="D117" s="332">
        <f>SUM(D115:D116)</f>
        <v>0</v>
      </c>
      <c r="E117" s="332">
        <f>SUM(E115:E116)</f>
        <v>0</v>
      </c>
    </row>
    <row r="118" spans="1:5" s="10" customFormat="1" ht="15.75" hidden="1">
      <c r="A118" s="62"/>
      <c r="B118" s="17"/>
      <c r="C118" s="332"/>
      <c r="D118" s="332"/>
      <c r="E118" s="332"/>
    </row>
    <row r="119" spans="1:5" s="10" customFormat="1" ht="31.5" hidden="1">
      <c r="A119" s="106" t="s">
        <v>507</v>
      </c>
      <c r="B119" s="17"/>
      <c r="C119" s="332">
        <f>SUM(C118)</f>
        <v>0</v>
      </c>
      <c r="D119" s="332">
        <f>SUM(D118)</f>
        <v>0</v>
      </c>
      <c r="E119" s="332">
        <f>SUM(E118)</f>
        <v>0</v>
      </c>
    </row>
    <row r="120" spans="1:5" s="10" customFormat="1" ht="15.75" hidden="1">
      <c r="A120" s="106"/>
      <c r="B120" s="17"/>
      <c r="C120" s="332"/>
      <c r="D120" s="332"/>
      <c r="E120" s="332"/>
    </row>
    <row r="121" spans="1:5" s="10" customFormat="1" ht="15.75" hidden="1">
      <c r="A121" s="85"/>
      <c r="B121" s="17"/>
      <c r="C121" s="332"/>
      <c r="D121" s="332"/>
      <c r="E121" s="332"/>
    </row>
    <row r="122" spans="1:5" s="10" customFormat="1" ht="15.75" hidden="1">
      <c r="A122" s="106" t="s">
        <v>171</v>
      </c>
      <c r="B122" s="17"/>
      <c r="C122" s="332">
        <f>SUM(C120:C121)</f>
        <v>0</v>
      </c>
      <c r="D122" s="332">
        <f>SUM(D120:D121)</f>
        <v>0</v>
      </c>
      <c r="E122" s="332">
        <f>SUM(E120:E121)</f>
        <v>0</v>
      </c>
    </row>
    <row r="123" spans="1:5" s="10" customFormat="1" ht="31.5">
      <c r="A123" s="85" t="s">
        <v>547</v>
      </c>
      <c r="B123" s="17">
        <v>2</v>
      </c>
      <c r="C123" s="332">
        <v>1197831</v>
      </c>
      <c r="D123" s="332">
        <v>1197831</v>
      </c>
      <c r="E123" s="332">
        <v>1197831</v>
      </c>
    </row>
    <row r="124" spans="1:5" s="10" customFormat="1" ht="15.75" hidden="1">
      <c r="A124" s="121"/>
      <c r="B124" s="17"/>
      <c r="C124" s="332"/>
      <c r="D124" s="332"/>
      <c r="E124" s="332"/>
    </row>
    <row r="125" spans="1:5" s="10" customFormat="1" ht="15.75" hidden="1">
      <c r="A125" s="121"/>
      <c r="B125" s="17"/>
      <c r="C125" s="332"/>
      <c r="D125" s="332"/>
      <c r="E125" s="332"/>
    </row>
    <row r="126" spans="1:5" s="10" customFormat="1" ht="31.5">
      <c r="A126" s="106" t="s">
        <v>172</v>
      </c>
      <c r="B126" s="17"/>
      <c r="C126" s="332">
        <f>SUM(C123:C125)</f>
        <v>1197831</v>
      </c>
      <c r="D126" s="332">
        <f>SUM(D123:D125)</f>
        <v>1197831</v>
      </c>
      <c r="E126" s="332">
        <f>SUM(E123:E125)</f>
        <v>1197831</v>
      </c>
    </row>
    <row r="127" spans="1:5" s="10" customFormat="1" ht="31.5">
      <c r="A127" s="62" t="s">
        <v>322</v>
      </c>
      <c r="B127" s="17"/>
      <c r="C127" s="332">
        <f>C117+C126+C119+C122</f>
        <v>1197831</v>
      </c>
      <c r="D127" s="332">
        <f>D117+D126+D119+D122</f>
        <v>1197831</v>
      </c>
      <c r="E127" s="332">
        <f>E117+E126+E119+E122</f>
        <v>1197831</v>
      </c>
    </row>
    <row r="128" spans="1:5" s="10" customFormat="1" ht="31.5">
      <c r="A128" s="41" t="s">
        <v>309</v>
      </c>
      <c r="B128" s="100"/>
      <c r="C128" s="336">
        <f>SUM(C129:C129:C131)</f>
        <v>1197831</v>
      </c>
      <c r="D128" s="336">
        <f>SUM(D129:D129:D131)</f>
        <v>1197831</v>
      </c>
      <c r="E128" s="336">
        <f>SUM(E129:E129:E131)</f>
        <v>1197831</v>
      </c>
    </row>
    <row r="129" spans="1:5" s="10" customFormat="1" ht="15.75">
      <c r="A129" s="85" t="s">
        <v>403</v>
      </c>
      <c r="B129" s="98">
        <v>1</v>
      </c>
      <c r="C129" s="332">
        <f>SUMIF($B$98:$B$128,"1",C$98:C$128)</f>
        <v>0</v>
      </c>
      <c r="D129" s="332">
        <f>SUMIF($B$98:$B$128,"1",D$98:D$128)</f>
        <v>0</v>
      </c>
      <c r="E129" s="332">
        <f>SUMIF($B$98:$B$128,"1",E$98:E$128)</f>
        <v>0</v>
      </c>
    </row>
    <row r="130" spans="1:5" s="10" customFormat="1" ht="15.75">
      <c r="A130" s="85" t="s">
        <v>245</v>
      </c>
      <c r="B130" s="98">
        <v>2</v>
      </c>
      <c r="C130" s="332">
        <f>SUMIF($B$98:$B$128,"2",C$98:C$128)</f>
        <v>1197831</v>
      </c>
      <c r="D130" s="332">
        <f>SUMIF($B$98:$B$128,"2",D$98:D$128)</f>
        <v>1197831</v>
      </c>
      <c r="E130" s="332">
        <f>SUMIF($B$98:$B$128,"2",E$98:E$128)</f>
        <v>1197831</v>
      </c>
    </row>
    <row r="131" spans="1:5" s="10" customFormat="1" ht="15.75">
      <c r="A131" s="85" t="s">
        <v>137</v>
      </c>
      <c r="B131" s="98">
        <v>3</v>
      </c>
      <c r="C131" s="332">
        <f>SUMIF($B$98:$B$128,"3",C$98:C$128)</f>
        <v>0</v>
      </c>
      <c r="D131" s="332">
        <f>SUMIF($B$98:$B$128,"3",D$98:D$128)</f>
        <v>0</v>
      </c>
      <c r="E131" s="332">
        <f>SUMIF($B$98:$B$128,"3",E$98:E$128)</f>
        <v>0</v>
      </c>
    </row>
    <row r="132" spans="1:5" s="10" customFormat="1" ht="15.75">
      <c r="A132" s="66" t="s">
        <v>324</v>
      </c>
      <c r="B132" s="17"/>
      <c r="C132" s="333"/>
      <c r="D132" s="333"/>
      <c r="E132" s="333"/>
    </row>
    <row r="133" spans="1:5" s="10" customFormat="1" ht="31.5" hidden="1">
      <c r="A133" s="85" t="s">
        <v>326</v>
      </c>
      <c r="B133" s="17">
        <v>2</v>
      </c>
      <c r="C133" s="332"/>
      <c r="D133" s="332"/>
      <c r="E133" s="332"/>
    </row>
    <row r="134" spans="1:5" s="10" customFormat="1" ht="15.75" hidden="1">
      <c r="A134" s="107" t="s">
        <v>325</v>
      </c>
      <c r="B134" s="17"/>
      <c r="C134" s="332">
        <f>SUM(C133)</f>
        <v>0</v>
      </c>
      <c r="D134" s="332">
        <f>SUM(D133)</f>
        <v>0</v>
      </c>
      <c r="E134" s="332">
        <f>SUM(E133)</f>
        <v>0</v>
      </c>
    </row>
    <row r="135" spans="1:5" s="10" customFormat="1" ht="15.75" hidden="1">
      <c r="A135" s="85" t="s">
        <v>129</v>
      </c>
      <c r="B135" s="17">
        <v>3</v>
      </c>
      <c r="C135" s="332"/>
      <c r="D135" s="332"/>
      <c r="E135" s="332"/>
    </row>
    <row r="136" spans="1:5" s="10" customFormat="1" ht="15.75">
      <c r="A136" s="85" t="s">
        <v>128</v>
      </c>
      <c r="B136" s="17">
        <v>3</v>
      </c>
      <c r="C136" s="332">
        <v>1285000</v>
      </c>
      <c r="D136" s="332">
        <v>1285000</v>
      </c>
      <c r="E136" s="332">
        <v>1285000</v>
      </c>
    </row>
    <row r="137" spans="1:5" s="10" customFormat="1" ht="15.75">
      <c r="A137" s="107" t="s">
        <v>327</v>
      </c>
      <c r="B137" s="17"/>
      <c r="C137" s="332">
        <f>SUM(C135:C136)</f>
        <v>1285000</v>
      </c>
      <c r="D137" s="332">
        <f>SUM(D135:D136)</f>
        <v>1285000</v>
      </c>
      <c r="E137" s="332">
        <f>SUM(E135:E136)</f>
        <v>1285000</v>
      </c>
    </row>
    <row r="138" spans="1:5" s="10" customFormat="1" ht="31.5">
      <c r="A138" s="85" t="s">
        <v>328</v>
      </c>
      <c r="B138" s="17">
        <v>3</v>
      </c>
      <c r="C138" s="332">
        <v>264000</v>
      </c>
      <c r="D138" s="332">
        <v>1064000</v>
      </c>
      <c r="E138" s="332">
        <v>1899850</v>
      </c>
    </row>
    <row r="139" spans="1:5" s="10" customFormat="1" ht="31.5" hidden="1">
      <c r="A139" s="85" t="s">
        <v>329</v>
      </c>
      <c r="B139" s="17">
        <v>3</v>
      </c>
      <c r="C139" s="332"/>
      <c r="D139" s="332"/>
      <c r="E139" s="332"/>
    </row>
    <row r="140" spans="1:5" s="10" customFormat="1" ht="15.75">
      <c r="A140" s="107" t="s">
        <v>330</v>
      </c>
      <c r="B140" s="17"/>
      <c r="C140" s="332">
        <f>SUM(C138:C139)</f>
        <v>264000</v>
      </c>
      <c r="D140" s="332">
        <f>SUM(D138:D139)</f>
        <v>1064000</v>
      </c>
      <c r="E140" s="332">
        <f>SUM(E138:E139)</f>
        <v>1899850</v>
      </c>
    </row>
    <row r="141" spans="1:5" s="10" customFormat="1" ht="31.5">
      <c r="A141" s="85" t="s">
        <v>331</v>
      </c>
      <c r="B141" s="17">
        <v>2</v>
      </c>
      <c r="C141" s="332">
        <v>102000</v>
      </c>
      <c r="D141" s="332">
        <v>102000</v>
      </c>
      <c r="E141" s="332">
        <v>102000</v>
      </c>
    </row>
    <row r="142" spans="1:5" s="10" customFormat="1" ht="15.75" hidden="1">
      <c r="A142" s="85" t="s">
        <v>332</v>
      </c>
      <c r="B142" s="17">
        <v>2</v>
      </c>
      <c r="C142" s="332"/>
      <c r="D142" s="332"/>
      <c r="E142" s="332"/>
    </row>
    <row r="143" spans="1:5" s="10" customFormat="1" ht="15.75">
      <c r="A143" s="62" t="s">
        <v>333</v>
      </c>
      <c r="B143" s="17"/>
      <c r="C143" s="332">
        <f>SUM(C141:C142)</f>
        <v>102000</v>
      </c>
      <c r="D143" s="332">
        <f>SUM(D141:D142)</f>
        <v>102000</v>
      </c>
      <c r="E143" s="332">
        <f>SUM(E141:E142)</f>
        <v>102000</v>
      </c>
    </row>
    <row r="144" spans="1:5" s="10" customFormat="1" ht="15.75">
      <c r="A144" s="85" t="s">
        <v>334</v>
      </c>
      <c r="B144" s="17">
        <v>3</v>
      </c>
      <c r="C144" s="332">
        <v>25000</v>
      </c>
      <c r="D144" s="332">
        <v>25000</v>
      </c>
      <c r="E144" s="332">
        <v>25000</v>
      </c>
    </row>
    <row r="145" spans="1:5" s="10" customFormat="1" ht="15.75" hidden="1">
      <c r="A145" s="85" t="s">
        <v>335</v>
      </c>
      <c r="B145" s="17">
        <v>2</v>
      </c>
      <c r="C145" s="332"/>
      <c r="D145" s="332"/>
      <c r="E145" s="332"/>
    </row>
    <row r="146" spans="1:5" s="10" customFormat="1" ht="31.5">
      <c r="A146" s="107" t="s">
        <v>336</v>
      </c>
      <c r="B146" s="17"/>
      <c r="C146" s="332">
        <f>SUM(C144:C145)</f>
        <v>25000</v>
      </c>
      <c r="D146" s="332">
        <f>SUM(D144:D145)</f>
        <v>25000</v>
      </c>
      <c r="E146" s="332">
        <f>SUM(E144:E145)</f>
        <v>25000</v>
      </c>
    </row>
    <row r="147" spans="1:5" s="10" customFormat="1" ht="15.75" hidden="1">
      <c r="A147" s="85" t="s">
        <v>337</v>
      </c>
      <c r="B147" s="17">
        <v>2</v>
      </c>
      <c r="C147" s="332"/>
      <c r="D147" s="332"/>
      <c r="E147" s="332"/>
    </row>
    <row r="148" spans="1:5" s="10" customFormat="1" ht="15.75" hidden="1">
      <c r="A148" s="85" t="s">
        <v>338</v>
      </c>
      <c r="B148" s="17">
        <v>2</v>
      </c>
      <c r="C148" s="332"/>
      <c r="D148" s="332"/>
      <c r="E148" s="332"/>
    </row>
    <row r="149" spans="1:5" s="10" customFormat="1" ht="15.75" hidden="1">
      <c r="A149" s="85" t="s">
        <v>159</v>
      </c>
      <c r="B149" s="17">
        <v>2</v>
      </c>
      <c r="C149" s="332"/>
      <c r="D149" s="332"/>
      <c r="E149" s="332"/>
    </row>
    <row r="150" spans="1:5" s="10" customFormat="1" ht="15.75" hidden="1">
      <c r="A150" s="85" t="s">
        <v>160</v>
      </c>
      <c r="B150" s="17">
        <v>2</v>
      </c>
      <c r="C150" s="332"/>
      <c r="D150" s="332"/>
      <c r="E150" s="332"/>
    </row>
    <row r="151" spans="1:5" s="10" customFormat="1" ht="15.75" hidden="1">
      <c r="A151" s="85" t="s">
        <v>161</v>
      </c>
      <c r="B151" s="17">
        <v>2</v>
      </c>
      <c r="C151" s="332"/>
      <c r="D151" s="332"/>
      <c r="E151" s="332"/>
    </row>
    <row r="152" spans="1:5" s="10" customFormat="1" ht="47.25" hidden="1">
      <c r="A152" s="85" t="s">
        <v>339</v>
      </c>
      <c r="B152" s="17">
        <v>2</v>
      </c>
      <c r="C152" s="332"/>
      <c r="D152" s="332"/>
      <c r="E152" s="332"/>
    </row>
    <row r="153" spans="1:5" s="10" customFormat="1" ht="15.75" hidden="1">
      <c r="A153" s="85" t="s">
        <v>340</v>
      </c>
      <c r="B153" s="17">
        <v>2</v>
      </c>
      <c r="C153" s="332"/>
      <c r="D153" s="332"/>
      <c r="E153" s="332"/>
    </row>
    <row r="154" spans="1:5" s="10" customFormat="1" ht="15.75">
      <c r="A154" s="85" t="s">
        <v>341</v>
      </c>
      <c r="B154" s="17">
        <v>2</v>
      </c>
      <c r="C154" s="332">
        <v>21000</v>
      </c>
      <c r="D154" s="332">
        <v>21000</v>
      </c>
      <c r="E154" s="332">
        <v>21000</v>
      </c>
    </row>
    <row r="155" spans="1:5" s="10" customFormat="1" ht="31.5">
      <c r="A155" s="106" t="s">
        <v>342</v>
      </c>
      <c r="B155" s="17"/>
      <c r="C155" s="332">
        <f>SUM(C154)</f>
        <v>21000</v>
      </c>
      <c r="D155" s="332">
        <f>SUM(D154)</f>
        <v>21000</v>
      </c>
      <c r="E155" s="332">
        <f>SUM(E154)</f>
        <v>21000</v>
      </c>
    </row>
    <row r="156" spans="1:5" s="10" customFormat="1" ht="15.75">
      <c r="A156" s="107" t="s">
        <v>343</v>
      </c>
      <c r="B156" s="17"/>
      <c r="C156" s="332">
        <f>SUM(C147:C153)+C155</f>
        <v>21000</v>
      </c>
      <c r="D156" s="332">
        <f>SUM(D147:D153)+D155</f>
        <v>21000</v>
      </c>
      <c r="E156" s="332">
        <f>SUM(E147:E153)+E155</f>
        <v>21000</v>
      </c>
    </row>
    <row r="157" spans="1:5" s="10" customFormat="1" ht="15.75">
      <c r="A157" s="41" t="s">
        <v>324</v>
      </c>
      <c r="B157" s="100"/>
      <c r="C157" s="336">
        <f>SUM(C158:C158:C160)</f>
        <v>1697000</v>
      </c>
      <c r="D157" s="336">
        <f>SUM(D158:D158:D160)</f>
        <v>2497000</v>
      </c>
      <c r="E157" s="336">
        <f>SUM(E158:E158:E160)</f>
        <v>3332850</v>
      </c>
    </row>
    <row r="158" spans="1:5" s="10" customFormat="1" ht="15.75">
      <c r="A158" s="85" t="s">
        <v>403</v>
      </c>
      <c r="B158" s="98">
        <v>1</v>
      </c>
      <c r="C158" s="332">
        <f>SUMIF($B$132:$B$157,"1",C$132:C$157)</f>
        <v>0</v>
      </c>
      <c r="D158" s="332">
        <f>SUMIF($B$132:$B$157,"1",D$132:D$157)</f>
        <v>0</v>
      </c>
      <c r="E158" s="332">
        <f>SUMIF($B$132:$B$157,"1",E$132:E$157)</f>
        <v>0</v>
      </c>
    </row>
    <row r="159" spans="1:5" s="10" customFormat="1" ht="15.75">
      <c r="A159" s="85" t="s">
        <v>245</v>
      </c>
      <c r="B159" s="98">
        <v>2</v>
      </c>
      <c r="C159" s="332">
        <f>SUMIF($B$132:$B$157,"2",C$132:C$157)</f>
        <v>123000</v>
      </c>
      <c r="D159" s="332">
        <f>SUMIF($B$132:$B$157,"2",D$132:D$157)</f>
        <v>123000</v>
      </c>
      <c r="E159" s="332">
        <f>SUMIF($B$132:$B$157,"2",E$132:E$157)</f>
        <v>123000</v>
      </c>
    </row>
    <row r="160" spans="1:5" s="10" customFormat="1" ht="15.75">
      <c r="A160" s="85" t="s">
        <v>137</v>
      </c>
      <c r="B160" s="98">
        <v>3</v>
      </c>
      <c r="C160" s="332">
        <f>SUMIF($B$132:$B$157,"3",C$132:C$157)</f>
        <v>1574000</v>
      </c>
      <c r="D160" s="332">
        <f>SUMIF($B$132:$B$157,"3",D$132:D$157)</f>
        <v>2374000</v>
      </c>
      <c r="E160" s="332">
        <f>SUMIF($B$132:$B$157,"3",E$132:E$157)</f>
        <v>3209850</v>
      </c>
    </row>
    <row r="161" spans="1:5" s="10" customFormat="1" ht="15.75">
      <c r="A161" s="66" t="s">
        <v>348</v>
      </c>
      <c r="B161" s="17"/>
      <c r="C161" s="333"/>
      <c r="D161" s="333"/>
      <c r="E161" s="333"/>
    </row>
    <row r="162" spans="1:5" s="10" customFormat="1" ht="15.75" hidden="1">
      <c r="A162" s="85"/>
      <c r="B162" s="17"/>
      <c r="C162" s="332"/>
      <c r="D162" s="332"/>
      <c r="E162" s="332"/>
    </row>
    <row r="163" spans="1:5" s="10" customFormat="1" ht="15.75" hidden="1">
      <c r="A163" s="106" t="s">
        <v>344</v>
      </c>
      <c r="B163" s="17"/>
      <c r="C163" s="332">
        <f>SUM(C162:C162)</f>
        <v>0</v>
      </c>
      <c r="D163" s="332">
        <f>SUM(D162:D162)</f>
        <v>0</v>
      </c>
      <c r="E163" s="332">
        <f>SUM(E162:E162)</f>
        <v>0</v>
      </c>
    </row>
    <row r="164" spans="1:5" s="10" customFormat="1" ht="31.5">
      <c r="A164" s="85" t="s">
        <v>345</v>
      </c>
      <c r="B164" s="17"/>
      <c r="C164" s="332">
        <f>SUM(C165:C169)</f>
        <v>0</v>
      </c>
      <c r="D164" s="332">
        <f>SUM(D165:D169)</f>
        <v>5000</v>
      </c>
      <c r="E164" s="332">
        <f>SUM(E165:E169)</f>
        <v>5000</v>
      </c>
    </row>
    <row r="165" spans="1:5" s="10" customFormat="1" ht="15.75">
      <c r="A165" s="120" t="s">
        <v>455</v>
      </c>
      <c r="B165" s="17">
        <v>2</v>
      </c>
      <c r="C165" s="332"/>
      <c r="D165" s="332">
        <v>5000</v>
      </c>
      <c r="E165" s="332">
        <v>5000</v>
      </c>
    </row>
    <row r="166" spans="1:5" s="10" customFormat="1" ht="15.75" hidden="1">
      <c r="A166" s="120" t="s">
        <v>515</v>
      </c>
      <c r="B166" s="17">
        <v>2</v>
      </c>
      <c r="C166" s="332"/>
      <c r="D166" s="332"/>
      <c r="E166" s="332"/>
    </row>
    <row r="167" spans="1:5" s="10" customFormat="1" ht="15.75" hidden="1">
      <c r="A167" s="120" t="s">
        <v>509</v>
      </c>
      <c r="B167" s="17">
        <v>2</v>
      </c>
      <c r="C167" s="332"/>
      <c r="D167" s="332"/>
      <c r="E167" s="332"/>
    </row>
    <row r="168" spans="1:5" s="10" customFormat="1" ht="15.75" hidden="1">
      <c r="A168" s="120" t="s">
        <v>510</v>
      </c>
      <c r="B168" s="17">
        <v>2</v>
      </c>
      <c r="C168" s="332"/>
      <c r="D168" s="332"/>
      <c r="E168" s="332"/>
    </row>
    <row r="169" spans="1:5" s="10" customFormat="1" ht="15.75" hidden="1">
      <c r="A169" s="120" t="s">
        <v>511</v>
      </c>
      <c r="B169" s="17">
        <v>2</v>
      </c>
      <c r="C169" s="332"/>
      <c r="D169" s="332"/>
      <c r="E169" s="332"/>
    </row>
    <row r="170" spans="1:5" s="10" customFormat="1" ht="31.5" hidden="1">
      <c r="A170" s="85" t="s">
        <v>346</v>
      </c>
      <c r="B170" s="17">
        <v>2</v>
      </c>
      <c r="C170" s="332"/>
      <c r="D170" s="332"/>
      <c r="E170" s="332"/>
    </row>
    <row r="171" spans="1:5" s="10" customFormat="1" ht="31.5">
      <c r="A171" s="295" t="s">
        <v>526</v>
      </c>
      <c r="B171" s="17">
        <v>3</v>
      </c>
      <c r="C171" s="332">
        <v>300000</v>
      </c>
      <c r="D171" s="332">
        <v>300000</v>
      </c>
      <c r="E171" s="332">
        <v>308000</v>
      </c>
    </row>
    <row r="172" spans="1:5" s="10" customFormat="1" ht="15.75">
      <c r="A172" s="85" t="s">
        <v>527</v>
      </c>
      <c r="B172" s="17">
        <v>2</v>
      </c>
      <c r="C172" s="332">
        <v>300000</v>
      </c>
      <c r="D172" s="332">
        <v>300000</v>
      </c>
      <c r="E172" s="332">
        <v>300000</v>
      </c>
    </row>
    <row r="173" spans="1:5" s="10" customFormat="1" ht="15.75" hidden="1">
      <c r="A173" s="85" t="s">
        <v>508</v>
      </c>
      <c r="B173" s="17"/>
      <c r="C173" s="332"/>
      <c r="D173" s="332"/>
      <c r="E173" s="332"/>
    </row>
    <row r="174" spans="1:5" s="10" customFormat="1" ht="15.75">
      <c r="A174" s="107" t="s">
        <v>347</v>
      </c>
      <c r="B174" s="17"/>
      <c r="C174" s="332">
        <f>SUM(C165:C173)</f>
        <v>600000</v>
      </c>
      <c r="D174" s="332">
        <f>SUM(D165:D173)</f>
        <v>605000</v>
      </c>
      <c r="E174" s="332">
        <f>SUM(E165:E173)</f>
        <v>613000</v>
      </c>
    </row>
    <row r="175" spans="1:5" s="10" customFormat="1" ht="15.75" hidden="1">
      <c r="A175" s="85" t="s">
        <v>131</v>
      </c>
      <c r="B175" s="17"/>
      <c r="C175" s="332"/>
      <c r="D175" s="332"/>
      <c r="E175" s="332"/>
    </row>
    <row r="176" spans="1:5" s="10" customFormat="1" ht="15.75" hidden="1">
      <c r="A176" s="85" t="s">
        <v>131</v>
      </c>
      <c r="B176" s="17"/>
      <c r="C176" s="332"/>
      <c r="D176" s="332"/>
      <c r="E176" s="332"/>
    </row>
    <row r="177" spans="1:5" s="10" customFormat="1" ht="15.75" hidden="1">
      <c r="A177" s="106" t="s">
        <v>349</v>
      </c>
      <c r="B177" s="17"/>
      <c r="C177" s="332">
        <f>SUM(C175:C176)</f>
        <v>0</v>
      </c>
      <c r="D177" s="332">
        <f>SUM(D175:D176)</f>
        <v>0</v>
      </c>
      <c r="E177" s="332">
        <f>SUM(E175:E176)</f>
        <v>0</v>
      </c>
    </row>
    <row r="178" spans="1:5" s="10" customFormat="1" ht="15.75" hidden="1">
      <c r="A178" s="85" t="s">
        <v>131</v>
      </c>
      <c r="B178" s="17"/>
      <c r="C178" s="332"/>
      <c r="D178" s="332"/>
      <c r="E178" s="332"/>
    </row>
    <row r="179" spans="1:5" s="10" customFormat="1" ht="15.75" hidden="1">
      <c r="A179" s="85"/>
      <c r="B179" s="17"/>
      <c r="C179" s="332"/>
      <c r="D179" s="332"/>
      <c r="E179" s="332"/>
    </row>
    <row r="180" spans="1:5" s="10" customFormat="1" ht="15.75" hidden="1">
      <c r="A180" s="106" t="s">
        <v>350</v>
      </c>
      <c r="B180" s="17"/>
      <c r="C180" s="332">
        <f>SUM(C178:C179)</f>
        <v>0</v>
      </c>
      <c r="D180" s="332">
        <f>SUM(D178:D179)</f>
        <v>0</v>
      </c>
      <c r="E180" s="332">
        <f>SUM(E178:E179)</f>
        <v>0</v>
      </c>
    </row>
    <row r="181" spans="1:5" s="10" customFormat="1" ht="15.75" hidden="1">
      <c r="A181" s="62" t="s">
        <v>351</v>
      </c>
      <c r="B181" s="17"/>
      <c r="C181" s="332">
        <f>C177+C180</f>
        <v>0</v>
      </c>
      <c r="D181" s="332">
        <f>D177+D180</f>
        <v>0</v>
      </c>
      <c r="E181" s="332">
        <f>E177+E180</f>
        <v>0</v>
      </c>
    </row>
    <row r="182" spans="1:5" s="10" customFormat="1" ht="15.75" hidden="1">
      <c r="A182" s="85" t="s">
        <v>352</v>
      </c>
      <c r="B182" s="17">
        <v>2</v>
      </c>
      <c r="C182" s="332"/>
      <c r="D182" s="332"/>
      <c r="E182" s="332"/>
    </row>
    <row r="183" spans="1:5" s="10" customFormat="1" ht="31.5">
      <c r="A183" s="85" t="s">
        <v>353</v>
      </c>
      <c r="B183" s="17">
        <v>2</v>
      </c>
      <c r="C183" s="332">
        <v>67500</v>
      </c>
      <c r="D183" s="332">
        <v>2067500</v>
      </c>
      <c r="E183" s="332">
        <v>2067500</v>
      </c>
    </row>
    <row r="184" spans="1:5" s="10" customFormat="1" ht="31.5" hidden="1">
      <c r="A184" s="85" t="s">
        <v>354</v>
      </c>
      <c r="B184" s="17">
        <v>2</v>
      </c>
      <c r="C184" s="332"/>
      <c r="D184" s="332"/>
      <c r="E184" s="332"/>
    </row>
    <row r="185" spans="1:5" s="10" customFormat="1" ht="15.75" hidden="1">
      <c r="A185" s="85" t="s">
        <v>356</v>
      </c>
      <c r="B185" s="17">
        <v>2</v>
      </c>
      <c r="C185" s="332"/>
      <c r="D185" s="332"/>
      <c r="E185" s="332"/>
    </row>
    <row r="186" spans="1:5" s="10" customFormat="1" ht="31.5" hidden="1">
      <c r="A186" s="85" t="s">
        <v>355</v>
      </c>
      <c r="B186" s="17">
        <v>2</v>
      </c>
      <c r="C186" s="332"/>
      <c r="D186" s="332"/>
      <c r="E186" s="332"/>
    </row>
    <row r="187" spans="1:5" s="10" customFormat="1" ht="15.75" hidden="1">
      <c r="A187" s="85" t="s">
        <v>357</v>
      </c>
      <c r="B187" s="17">
        <v>2</v>
      </c>
      <c r="C187" s="332"/>
      <c r="D187" s="332"/>
      <c r="E187" s="332"/>
    </row>
    <row r="188" spans="1:5" s="10" customFormat="1" ht="15.75" hidden="1">
      <c r="A188" s="85" t="s">
        <v>131</v>
      </c>
      <c r="B188" s="17">
        <v>2</v>
      </c>
      <c r="C188" s="332"/>
      <c r="D188" s="332"/>
      <c r="E188" s="332"/>
    </row>
    <row r="189" spans="1:5" s="10" customFormat="1" ht="15.75" hidden="1">
      <c r="A189" s="85" t="s">
        <v>131</v>
      </c>
      <c r="B189" s="17">
        <v>2</v>
      </c>
      <c r="C189" s="332"/>
      <c r="D189" s="332"/>
      <c r="E189" s="332"/>
    </row>
    <row r="190" spans="1:5" s="10" customFormat="1" ht="15.75" hidden="1">
      <c r="A190" s="85" t="s">
        <v>131</v>
      </c>
      <c r="B190" s="17">
        <v>2</v>
      </c>
      <c r="C190" s="332"/>
      <c r="D190" s="332"/>
      <c r="E190" s="332"/>
    </row>
    <row r="191" spans="1:5" s="10" customFormat="1" ht="15.75" hidden="1">
      <c r="A191" s="85" t="s">
        <v>131</v>
      </c>
      <c r="B191" s="17">
        <v>2</v>
      </c>
      <c r="C191" s="332"/>
      <c r="D191" s="332"/>
      <c r="E191" s="332"/>
    </row>
    <row r="192" spans="1:5" s="10" customFormat="1" ht="15.75" hidden="1">
      <c r="A192" s="106" t="s">
        <v>358</v>
      </c>
      <c r="B192" s="17"/>
      <c r="C192" s="332">
        <f>SUM(C188:C191)</f>
        <v>0</v>
      </c>
      <c r="D192" s="332">
        <f>SUM(D188:D191)</f>
        <v>0</v>
      </c>
      <c r="E192" s="332">
        <f>SUM(E188:E191)</f>
        <v>0</v>
      </c>
    </row>
    <row r="193" spans="1:5" s="10" customFormat="1" ht="15.75">
      <c r="A193" s="62" t="s">
        <v>359</v>
      </c>
      <c r="B193" s="17"/>
      <c r="C193" s="332">
        <f>SUM(C182:C187)+C192</f>
        <v>67500</v>
      </c>
      <c r="D193" s="332">
        <f>SUM(D182:D187)+D192</f>
        <v>2067500</v>
      </c>
      <c r="E193" s="332">
        <f>SUM(E182:E187)+E192</f>
        <v>2067500</v>
      </c>
    </row>
    <row r="194" spans="1:5" s="10" customFormat="1" ht="15.75">
      <c r="A194" s="85" t="s">
        <v>387</v>
      </c>
      <c r="B194" s="17">
        <v>2</v>
      </c>
      <c r="C194" s="332">
        <v>617460</v>
      </c>
      <c r="D194" s="332">
        <v>617460</v>
      </c>
      <c r="E194" s="332">
        <v>681420</v>
      </c>
    </row>
    <row r="195" spans="1:5" s="10" customFormat="1" ht="15.75" hidden="1">
      <c r="A195" s="85" t="s">
        <v>360</v>
      </c>
      <c r="B195" s="17">
        <v>2</v>
      </c>
      <c r="C195" s="332"/>
      <c r="D195" s="332"/>
      <c r="E195" s="332"/>
    </row>
    <row r="196" spans="1:5" s="10" customFormat="1" ht="15.75" hidden="1">
      <c r="A196" s="85" t="s">
        <v>361</v>
      </c>
      <c r="B196" s="17">
        <v>2</v>
      </c>
      <c r="C196" s="332"/>
      <c r="D196" s="332"/>
      <c r="E196" s="332"/>
    </row>
    <row r="197" spans="1:5" s="10" customFormat="1" ht="15.75">
      <c r="A197" s="107" t="s">
        <v>362</v>
      </c>
      <c r="B197" s="17"/>
      <c r="C197" s="332">
        <f>SUM(C194:C196)</f>
        <v>617460</v>
      </c>
      <c r="D197" s="332">
        <f>SUM(D194:D196)</f>
        <v>617460</v>
      </c>
      <c r="E197" s="332">
        <f>SUM(E194:E196)</f>
        <v>681420</v>
      </c>
    </row>
    <row r="198" spans="1:5" s="10" customFormat="1" ht="15.75" hidden="1">
      <c r="A198" s="62" t="s">
        <v>363</v>
      </c>
      <c r="B198" s="17"/>
      <c r="C198" s="332"/>
      <c r="D198" s="332"/>
      <c r="E198" s="332"/>
    </row>
    <row r="199" spans="1:5" s="10" customFormat="1" ht="15.75" hidden="1">
      <c r="A199" s="62" t="s">
        <v>364</v>
      </c>
      <c r="B199" s="17"/>
      <c r="C199" s="332"/>
      <c r="D199" s="332"/>
      <c r="E199" s="332"/>
    </row>
    <row r="200" spans="1:5" s="10" customFormat="1" ht="15.75" hidden="1">
      <c r="A200" s="85" t="s">
        <v>478</v>
      </c>
      <c r="B200" s="17">
        <v>2</v>
      </c>
      <c r="C200" s="332"/>
      <c r="D200" s="332"/>
      <c r="E200" s="332"/>
    </row>
    <row r="201" spans="1:5" s="10" customFormat="1" ht="31.5">
      <c r="A201" s="85" t="s">
        <v>479</v>
      </c>
      <c r="B201" s="17">
        <v>2</v>
      </c>
      <c r="C201" s="332">
        <v>20000</v>
      </c>
      <c r="D201" s="332">
        <v>20000</v>
      </c>
      <c r="E201" s="332">
        <v>20000</v>
      </c>
    </row>
    <row r="202" spans="1:5" s="10" customFormat="1" ht="31.5">
      <c r="A202" s="62" t="s">
        <v>477</v>
      </c>
      <c r="B202" s="17"/>
      <c r="C202" s="332">
        <f>SUM(C200:C201)</f>
        <v>20000</v>
      </c>
      <c r="D202" s="332">
        <f>SUM(D200:D201)</f>
        <v>20000</v>
      </c>
      <c r="E202" s="332">
        <f>SUM(E200:E201)</f>
        <v>20000</v>
      </c>
    </row>
    <row r="203" spans="1:5" s="10" customFormat="1" ht="15.75" hidden="1">
      <c r="A203" s="85" t="s">
        <v>480</v>
      </c>
      <c r="B203" s="17">
        <v>2</v>
      </c>
      <c r="C203" s="332"/>
      <c r="D203" s="332"/>
      <c r="E203" s="332"/>
    </row>
    <row r="204" spans="1:5" s="10" customFormat="1" ht="15.75" hidden="1">
      <c r="A204" s="85" t="s">
        <v>481</v>
      </c>
      <c r="B204" s="17">
        <v>2</v>
      </c>
      <c r="C204" s="332"/>
      <c r="D204" s="332"/>
      <c r="E204" s="332"/>
    </row>
    <row r="205" spans="1:5" s="10" customFormat="1" ht="15.75" hidden="1">
      <c r="A205" s="62" t="s">
        <v>365</v>
      </c>
      <c r="B205" s="104"/>
      <c r="C205" s="332">
        <f>SUM(C203:C204)</f>
        <v>0</v>
      </c>
      <c r="D205" s="332">
        <f>SUM(D203:D204)</f>
        <v>0</v>
      </c>
      <c r="E205" s="332">
        <f>SUM(E203:E204)</f>
        <v>0</v>
      </c>
    </row>
    <row r="206" spans="1:5" s="10" customFormat="1" ht="15.75" hidden="1">
      <c r="A206" s="85" t="s">
        <v>445</v>
      </c>
      <c r="B206" s="104">
        <v>2</v>
      </c>
      <c r="C206" s="332"/>
      <c r="D206" s="332"/>
      <c r="E206" s="332"/>
    </row>
    <row r="207" spans="1:5" s="10" customFormat="1" ht="63" hidden="1">
      <c r="A207" s="85" t="s">
        <v>366</v>
      </c>
      <c r="B207" s="104"/>
      <c r="C207" s="332"/>
      <c r="D207" s="332"/>
      <c r="E207" s="332"/>
    </row>
    <row r="208" spans="1:5" s="10" customFormat="1" ht="31.5" hidden="1">
      <c r="A208" s="85" t="s">
        <v>368</v>
      </c>
      <c r="B208" s="104">
        <v>2</v>
      </c>
      <c r="C208" s="332"/>
      <c r="D208" s="332"/>
      <c r="E208" s="332"/>
    </row>
    <row r="209" spans="1:5" s="10" customFormat="1" ht="15.75">
      <c r="A209" s="85" t="s">
        <v>694</v>
      </c>
      <c r="B209" s="104">
        <v>2</v>
      </c>
      <c r="C209" s="332"/>
      <c r="D209" s="332"/>
      <c r="E209" s="332">
        <v>11305</v>
      </c>
    </row>
    <row r="210" spans="1:5" s="10" customFormat="1" ht="15.75">
      <c r="A210" s="106" t="s">
        <v>367</v>
      </c>
      <c r="B210" s="104"/>
      <c r="C210" s="332">
        <f>SUM(C208:C209)</f>
        <v>0</v>
      </c>
      <c r="D210" s="332">
        <f>SUM(D208:D209)</f>
        <v>0</v>
      </c>
      <c r="E210" s="332">
        <f>SUM(E208:E209)</f>
        <v>11305</v>
      </c>
    </row>
    <row r="211" spans="1:5" s="10" customFormat="1" ht="15.75">
      <c r="A211" s="85" t="s">
        <v>646</v>
      </c>
      <c r="B211" s="104">
        <v>2</v>
      </c>
      <c r="C211" s="332"/>
      <c r="D211" s="332">
        <v>2</v>
      </c>
      <c r="E211" s="332">
        <v>1</v>
      </c>
    </row>
    <row r="212" spans="1:5" s="10" customFormat="1" ht="15.75">
      <c r="A212" s="85" t="s">
        <v>649</v>
      </c>
      <c r="B212" s="104">
        <v>2</v>
      </c>
      <c r="C212" s="332"/>
      <c r="D212" s="332">
        <v>11304</v>
      </c>
      <c r="E212" s="332">
        <v>0</v>
      </c>
    </row>
    <row r="213" spans="1:5" s="10" customFormat="1" ht="15" customHeight="1">
      <c r="A213" s="106" t="s">
        <v>369</v>
      </c>
      <c r="B213" s="104"/>
      <c r="C213" s="332">
        <f>SUM(C211:C212)</f>
        <v>0</v>
      </c>
      <c r="D213" s="332">
        <f>SUM(D211:D212)</f>
        <v>11306</v>
      </c>
      <c r="E213" s="332">
        <f>SUM(E211:E212)</f>
        <v>1</v>
      </c>
    </row>
    <row r="214" spans="1:5" s="10" customFormat="1" ht="15.75">
      <c r="A214" s="62" t="s">
        <v>446</v>
      </c>
      <c r="B214" s="104"/>
      <c r="C214" s="332">
        <f>SUM(C207)+C210+C213</f>
        <v>0</v>
      </c>
      <c r="D214" s="332">
        <f>SUM(D207)+D210+D213</f>
        <v>11306</v>
      </c>
      <c r="E214" s="332">
        <f>SUM(E207)+E210+E213</f>
        <v>11306</v>
      </c>
    </row>
    <row r="215" spans="1:5" s="10" customFormat="1" ht="15.75">
      <c r="A215" s="41" t="s">
        <v>348</v>
      </c>
      <c r="B215" s="100"/>
      <c r="C215" s="333">
        <f>SUM(C216:C216:C218)</f>
        <v>1304960</v>
      </c>
      <c r="D215" s="336">
        <f>SUM(D216:D216:D218)</f>
        <v>3321266</v>
      </c>
      <c r="E215" s="336">
        <f>SUM(E216:E216:E218)</f>
        <v>3393226</v>
      </c>
    </row>
    <row r="216" spans="1:5" s="10" customFormat="1" ht="15.75">
      <c r="A216" s="85" t="s">
        <v>403</v>
      </c>
      <c r="B216" s="98">
        <v>1</v>
      </c>
      <c r="C216" s="332">
        <f>SUMIF($B$161:$B$215,"1",C$161:C$215)</f>
        <v>0</v>
      </c>
      <c r="D216" s="332">
        <f>SUMIF($B$161:$B$215,"1",D$161:D$215)</f>
        <v>0</v>
      </c>
      <c r="E216" s="332">
        <f>SUMIF($B$161:$B$215,"1",E$161:E$215)</f>
        <v>0</v>
      </c>
    </row>
    <row r="217" spans="1:5" s="10" customFormat="1" ht="15.75">
      <c r="A217" s="85" t="s">
        <v>245</v>
      </c>
      <c r="B217" s="98">
        <v>2</v>
      </c>
      <c r="C217" s="332">
        <f>SUMIF($B$161:$B$215,"2",C$161:C$215)</f>
        <v>1004960</v>
      </c>
      <c r="D217" s="332">
        <f>SUMIF($B$161:$B$215,"2",D$161:D$215)</f>
        <v>3021266</v>
      </c>
      <c r="E217" s="332">
        <f>SUMIF($B$161:$B$215,"2",E$161:E$215)</f>
        <v>3085226</v>
      </c>
    </row>
    <row r="218" spans="1:5" s="10" customFormat="1" ht="15.75">
      <c r="A218" s="85" t="s">
        <v>137</v>
      </c>
      <c r="B218" s="98">
        <v>3</v>
      </c>
      <c r="C218" s="332">
        <f>SUMIF($B$161:$B$215,"3",C$161:C$215)</f>
        <v>300000</v>
      </c>
      <c r="D218" s="332">
        <f>SUMIF($B$161:$B$215,"3",D$161:D$215)</f>
        <v>300000</v>
      </c>
      <c r="E218" s="332">
        <f>SUMIF($B$161:$B$215,"3",E$161:E$215)</f>
        <v>308000</v>
      </c>
    </row>
    <row r="219" spans="1:5" s="10" customFormat="1" ht="15.75">
      <c r="A219" s="66" t="s">
        <v>370</v>
      </c>
      <c r="B219" s="17"/>
      <c r="C219" s="333"/>
      <c r="D219" s="333"/>
      <c r="E219" s="333"/>
    </row>
    <row r="220" spans="1:5" s="10" customFormat="1" ht="15.75" hidden="1">
      <c r="A220" s="85" t="s">
        <v>130</v>
      </c>
      <c r="B220" s="104"/>
      <c r="C220" s="332"/>
      <c r="D220" s="332"/>
      <c r="E220" s="332"/>
    </row>
    <row r="221" spans="1:5" s="10" customFormat="1" ht="15.75" hidden="1">
      <c r="A221" s="107" t="s">
        <v>371</v>
      </c>
      <c r="B221" s="104"/>
      <c r="C221" s="332">
        <f>SUM(C220)</f>
        <v>0</v>
      </c>
      <c r="D221" s="332">
        <f>SUM(D220)</f>
        <v>0</v>
      </c>
      <c r="E221" s="332">
        <f>SUM(E220)</f>
        <v>0</v>
      </c>
    </row>
    <row r="222" spans="1:5" s="10" customFormat="1" ht="15.75" hidden="1">
      <c r="A222" s="85" t="s">
        <v>372</v>
      </c>
      <c r="B222" s="104">
        <v>2</v>
      </c>
      <c r="C222" s="332"/>
      <c r="D222" s="332"/>
      <c r="E222" s="332"/>
    </row>
    <row r="223" spans="1:5" s="10" customFormat="1" ht="15.75">
      <c r="A223" s="85" t="s">
        <v>615</v>
      </c>
      <c r="B223" s="104">
        <v>2</v>
      </c>
      <c r="C223" s="332"/>
      <c r="D223" s="332">
        <v>182850</v>
      </c>
      <c r="E223" s="332">
        <v>182850</v>
      </c>
    </row>
    <row r="224" spans="1:5" s="10" customFormat="1" ht="15.75" hidden="1">
      <c r="A224" s="85" t="s">
        <v>131</v>
      </c>
      <c r="B224" s="104">
        <v>2</v>
      </c>
      <c r="C224" s="332"/>
      <c r="D224" s="332"/>
      <c r="E224" s="332"/>
    </row>
    <row r="225" spans="1:5" s="10" customFormat="1" ht="47.25">
      <c r="A225" s="106" t="s">
        <v>374</v>
      </c>
      <c r="B225" s="104"/>
      <c r="C225" s="332">
        <f>SUM(C223:C224)</f>
        <v>0</v>
      </c>
      <c r="D225" s="332">
        <f>SUM(D223:D224)</f>
        <v>182850</v>
      </c>
      <c r="E225" s="332">
        <f>SUM(E223:E224)</f>
        <v>182850</v>
      </c>
    </row>
    <row r="226" spans="1:5" s="10" customFormat="1" ht="15.75">
      <c r="A226" s="62" t="s">
        <v>373</v>
      </c>
      <c r="B226" s="104"/>
      <c r="C226" s="332">
        <f>C222+C225</f>
        <v>0</v>
      </c>
      <c r="D226" s="332">
        <f>D222+D225</f>
        <v>182850</v>
      </c>
      <c r="E226" s="332">
        <f>E222+E225</f>
        <v>182850</v>
      </c>
    </row>
    <row r="227" spans="1:5" s="10" customFormat="1" ht="15.75" hidden="1">
      <c r="A227" s="85" t="s">
        <v>528</v>
      </c>
      <c r="B227" s="104">
        <v>2</v>
      </c>
      <c r="C227" s="332"/>
      <c r="D227" s="332"/>
      <c r="E227" s="332"/>
    </row>
    <row r="228" spans="1:5" s="10" customFormat="1" ht="15.75" hidden="1">
      <c r="A228" s="85" t="s">
        <v>541</v>
      </c>
      <c r="B228" s="104">
        <v>2</v>
      </c>
      <c r="C228" s="332">
        <v>0</v>
      </c>
      <c r="D228" s="332">
        <v>0</v>
      </c>
      <c r="E228" s="332">
        <v>0</v>
      </c>
    </row>
    <row r="229" spans="1:5" s="10" customFormat="1" ht="15.75" hidden="1">
      <c r="A229" s="85" t="s">
        <v>130</v>
      </c>
      <c r="B229" s="104">
        <v>2</v>
      </c>
      <c r="C229" s="332"/>
      <c r="D229" s="332"/>
      <c r="E229" s="332"/>
    </row>
    <row r="230" spans="1:5" s="10" customFormat="1" ht="15.75" hidden="1">
      <c r="A230" s="107" t="s">
        <v>375</v>
      </c>
      <c r="B230" s="104"/>
      <c r="C230" s="332">
        <f>SUM(C227:C229)</f>
        <v>0</v>
      </c>
      <c r="D230" s="332">
        <f>SUM(D227:D229)</f>
        <v>0</v>
      </c>
      <c r="E230" s="332">
        <f>SUM(E227:E229)</f>
        <v>0</v>
      </c>
    </row>
    <row r="231" spans="1:5" s="10" customFormat="1" ht="15.75" hidden="1">
      <c r="A231" s="85" t="s">
        <v>376</v>
      </c>
      <c r="B231" s="104">
        <v>2</v>
      </c>
      <c r="C231" s="332"/>
      <c r="D231" s="332"/>
      <c r="E231" s="332"/>
    </row>
    <row r="232" spans="1:5" s="10" customFormat="1" ht="15.75" hidden="1">
      <c r="A232" s="85" t="s">
        <v>377</v>
      </c>
      <c r="B232" s="104">
        <v>2</v>
      </c>
      <c r="C232" s="332"/>
      <c r="D232" s="332"/>
      <c r="E232" s="332"/>
    </row>
    <row r="233" spans="1:5" s="10" customFormat="1" ht="15.75" hidden="1">
      <c r="A233" s="62" t="s">
        <v>378</v>
      </c>
      <c r="B233" s="104"/>
      <c r="C233" s="332">
        <f>SUM(C231:C232)</f>
        <v>0</v>
      </c>
      <c r="D233" s="332">
        <f>SUM(D231:D232)</f>
        <v>0</v>
      </c>
      <c r="E233" s="332">
        <f>SUM(E231:E232)</f>
        <v>0</v>
      </c>
    </row>
    <row r="234" spans="1:5" s="10" customFormat="1" ht="15.75" hidden="1">
      <c r="A234" s="62" t="s">
        <v>379</v>
      </c>
      <c r="B234" s="104">
        <v>2</v>
      </c>
      <c r="C234" s="332"/>
      <c r="D234" s="332"/>
      <c r="E234" s="332"/>
    </row>
    <row r="235" spans="1:5" s="10" customFormat="1" ht="15.75">
      <c r="A235" s="41" t="s">
        <v>370</v>
      </c>
      <c r="B235" s="100"/>
      <c r="C235" s="333">
        <f>SUM(C236:C236:C238)</f>
        <v>0</v>
      </c>
      <c r="D235" s="333">
        <f>SUM(D236:D236:D238)</f>
        <v>182850</v>
      </c>
      <c r="E235" s="333">
        <f>SUM(E236:E236:E238)</f>
        <v>182850</v>
      </c>
    </row>
    <row r="236" spans="1:5" s="10" customFormat="1" ht="15.75">
      <c r="A236" s="85" t="s">
        <v>403</v>
      </c>
      <c r="B236" s="98">
        <v>1</v>
      </c>
      <c r="C236" s="332">
        <f>SUMIF($B$219:$B$235,"1",C$219:C$235)</f>
        <v>0</v>
      </c>
      <c r="D236" s="332">
        <f>SUMIF($B$219:$B$235,"1",D$219:D$235)</f>
        <v>0</v>
      </c>
      <c r="E236" s="332">
        <f>SUMIF($B$219:$B$235,"1",E$219:E$235)</f>
        <v>0</v>
      </c>
    </row>
    <row r="237" spans="1:5" s="10" customFormat="1" ht="15.75">
      <c r="A237" s="85" t="s">
        <v>245</v>
      </c>
      <c r="B237" s="98">
        <v>2</v>
      </c>
      <c r="C237" s="332">
        <f>SUMIF($B$219:$B$235,"2",C$219:C$235)</f>
        <v>0</v>
      </c>
      <c r="D237" s="332">
        <f>SUMIF($B$219:$B$235,"2",D$219:D$235)</f>
        <v>182850</v>
      </c>
      <c r="E237" s="332">
        <f>SUMIF($B$219:$B$235,"2",E$219:E$235)</f>
        <v>182850</v>
      </c>
    </row>
    <row r="238" spans="1:5" s="10" customFormat="1" ht="15.75">
      <c r="A238" s="85" t="s">
        <v>137</v>
      </c>
      <c r="B238" s="98">
        <v>3</v>
      </c>
      <c r="C238" s="332">
        <f>SUMIF($B$219:$B$235,"3",C$219:C$235)</f>
        <v>0</v>
      </c>
      <c r="D238" s="332">
        <f>SUMIF($B$219:$B$235,"3",D$219:D$235)</f>
        <v>0</v>
      </c>
      <c r="E238" s="332">
        <f>SUMIF($B$219:$B$235,"3",E$219:E$235)</f>
        <v>0</v>
      </c>
    </row>
    <row r="239" spans="1:5" s="10" customFormat="1" ht="15.75" hidden="1">
      <c r="A239" s="66" t="s">
        <v>383</v>
      </c>
      <c r="B239" s="17"/>
      <c r="C239" s="333"/>
      <c r="D239" s="333"/>
      <c r="E239" s="333"/>
    </row>
    <row r="240" spans="1:5" s="10" customFormat="1" ht="15.75" hidden="1">
      <c r="A240" s="85"/>
      <c r="B240" s="17"/>
      <c r="C240" s="333"/>
      <c r="D240" s="333"/>
      <c r="E240" s="333"/>
    </row>
    <row r="241" spans="1:5" s="10" customFormat="1" ht="31.5" hidden="1">
      <c r="A241" s="62" t="s">
        <v>382</v>
      </c>
      <c r="B241" s="17"/>
      <c r="C241" s="332"/>
      <c r="D241" s="332"/>
      <c r="E241" s="332"/>
    </row>
    <row r="242" spans="1:5" s="10" customFormat="1" ht="15.75" hidden="1">
      <c r="A242" s="85"/>
      <c r="B242" s="17"/>
      <c r="C242" s="332"/>
      <c r="D242" s="332"/>
      <c r="E242" s="332"/>
    </row>
    <row r="243" spans="1:5" s="10" customFormat="1" ht="15.75">
      <c r="A243" s="85" t="s">
        <v>494</v>
      </c>
      <c r="B243" s="17">
        <v>2</v>
      </c>
      <c r="C243" s="332">
        <v>100000</v>
      </c>
      <c r="D243" s="332">
        <v>100000</v>
      </c>
      <c r="E243" s="332">
        <v>100000</v>
      </c>
    </row>
    <row r="244" spans="1:5" s="10" customFormat="1" ht="47.25">
      <c r="A244" s="62" t="s">
        <v>447</v>
      </c>
      <c r="B244" s="17"/>
      <c r="C244" s="332">
        <f>SUM(C242:C243)</f>
        <v>100000</v>
      </c>
      <c r="D244" s="332">
        <f>SUM(D242:D243)</f>
        <v>100000</v>
      </c>
      <c r="E244" s="332">
        <f>SUM(E242:E243)</f>
        <v>100000</v>
      </c>
    </row>
    <row r="245" spans="1:5" s="10" customFormat="1" ht="15.75" hidden="1">
      <c r="A245" s="62"/>
      <c r="B245" s="17"/>
      <c r="C245" s="332"/>
      <c r="D245" s="332"/>
      <c r="E245" s="332"/>
    </row>
    <row r="246" spans="1:5" s="10" customFormat="1" ht="15.75" hidden="1">
      <c r="A246" s="62"/>
      <c r="B246" s="17"/>
      <c r="C246" s="332"/>
      <c r="D246" s="332"/>
      <c r="E246" s="332"/>
    </row>
    <row r="247" spans="1:5" s="10" customFormat="1" ht="15.75" hidden="1">
      <c r="A247" s="62"/>
      <c r="B247" s="17"/>
      <c r="C247" s="332"/>
      <c r="D247" s="332"/>
      <c r="E247" s="332"/>
    </row>
    <row r="248" spans="1:5" s="10" customFormat="1" ht="15.75" hidden="1">
      <c r="A248" s="62" t="s">
        <v>448</v>
      </c>
      <c r="B248" s="17"/>
      <c r="C248" s="332"/>
      <c r="D248" s="332"/>
      <c r="E248" s="332"/>
    </row>
    <row r="249" spans="1:5" s="10" customFormat="1" ht="15.75">
      <c r="A249" s="41" t="s">
        <v>383</v>
      </c>
      <c r="B249" s="100"/>
      <c r="C249" s="333">
        <f>SUM(C250:C250:C252)</f>
        <v>100000</v>
      </c>
      <c r="D249" s="333">
        <f>SUM(D250:D250:D252)</f>
        <v>100000</v>
      </c>
      <c r="E249" s="333">
        <f>SUM(E250:E250:E252)</f>
        <v>100000</v>
      </c>
    </row>
    <row r="250" spans="1:5" s="10" customFormat="1" ht="15.75">
      <c r="A250" s="85" t="s">
        <v>403</v>
      </c>
      <c r="B250" s="98">
        <v>1</v>
      </c>
      <c r="C250" s="332">
        <f>SUMIF($B$239:$B$249,"1",C$239:C$249)</f>
        <v>0</v>
      </c>
      <c r="D250" s="332">
        <f>SUMIF($B$239:$B$249,"1",D$239:D$249)</f>
        <v>0</v>
      </c>
      <c r="E250" s="332">
        <f>SUMIF($B$239:$B$249,"1",E$239:E$249)</f>
        <v>0</v>
      </c>
    </row>
    <row r="251" spans="1:5" s="10" customFormat="1" ht="15.75">
      <c r="A251" s="85" t="s">
        <v>245</v>
      </c>
      <c r="B251" s="98">
        <v>2</v>
      </c>
      <c r="C251" s="332">
        <f>SUMIF($B$239:$B$249,"2",C$239:C$249)</f>
        <v>100000</v>
      </c>
      <c r="D251" s="332">
        <f>SUMIF($B$239:$B$249,"2",D$239:D$249)</f>
        <v>100000</v>
      </c>
      <c r="E251" s="332">
        <f>SUMIF($B$239:$B$249,"2",E$239:E$249)</f>
        <v>100000</v>
      </c>
    </row>
    <row r="252" spans="1:5" s="10" customFormat="1" ht="15.75">
      <c r="A252" s="85" t="s">
        <v>137</v>
      </c>
      <c r="B252" s="98">
        <v>3</v>
      </c>
      <c r="C252" s="332">
        <f>SUMIF($B$239:$B$249,"3",C$239:C$249)</f>
        <v>0</v>
      </c>
      <c r="D252" s="332">
        <f>SUMIF($B$239:$B$249,"3",D$239:D$249)</f>
        <v>0</v>
      </c>
      <c r="E252" s="332">
        <f>SUMIF($B$239:$B$249,"3",E$239:E$249)</f>
        <v>0</v>
      </c>
    </row>
    <row r="253" spans="1:5" s="10" customFormat="1" ht="15.75">
      <c r="A253" s="66" t="s">
        <v>384</v>
      </c>
      <c r="B253" s="17"/>
      <c r="C253" s="333"/>
      <c r="D253" s="333"/>
      <c r="E253" s="333"/>
    </row>
    <row r="254" spans="1:5" s="10" customFormat="1" ht="15.75" hidden="1">
      <c r="A254" s="62"/>
      <c r="B254" s="17"/>
      <c r="C254" s="332"/>
      <c r="D254" s="332"/>
      <c r="E254" s="332"/>
    </row>
    <row r="255" spans="1:5" s="10" customFormat="1" ht="31.5" hidden="1">
      <c r="A255" s="62" t="s">
        <v>385</v>
      </c>
      <c r="B255" s="17"/>
      <c r="C255" s="332"/>
      <c r="D255" s="332"/>
      <c r="E255" s="332"/>
    </row>
    <row r="256" spans="1:5" s="10" customFormat="1" ht="15.75" hidden="1">
      <c r="A256" s="85" t="s">
        <v>512</v>
      </c>
      <c r="B256" s="17">
        <v>2</v>
      </c>
      <c r="C256" s="332"/>
      <c r="D256" s="332"/>
      <c r="E256" s="332"/>
    </row>
    <row r="257" spans="1:5" s="10" customFormat="1" ht="31.5" hidden="1">
      <c r="A257" s="62" t="s">
        <v>449</v>
      </c>
      <c r="B257" s="17"/>
      <c r="C257" s="332">
        <f>SUM(C256)</f>
        <v>0</v>
      </c>
      <c r="D257" s="332">
        <f>SUM(D256)</f>
        <v>0</v>
      </c>
      <c r="E257" s="332">
        <f>SUM(E256)</f>
        <v>0</v>
      </c>
    </row>
    <row r="258" spans="1:5" s="10" customFormat="1" ht="15.75" hidden="1">
      <c r="A258" s="62"/>
      <c r="B258" s="17"/>
      <c r="C258" s="332"/>
      <c r="D258" s="332"/>
      <c r="E258" s="332"/>
    </row>
    <row r="259" spans="1:5" s="10" customFormat="1" ht="15.75" hidden="1">
      <c r="A259" s="62"/>
      <c r="B259" s="17"/>
      <c r="C259" s="332"/>
      <c r="D259" s="332"/>
      <c r="E259" s="332"/>
    </row>
    <row r="260" spans="1:5" s="10" customFormat="1" ht="31.5">
      <c r="A260" s="62" t="s">
        <v>697</v>
      </c>
      <c r="B260" s="17">
        <v>2</v>
      </c>
      <c r="C260" s="332"/>
      <c r="D260" s="332"/>
      <c r="E260" s="332">
        <v>800000</v>
      </c>
    </row>
    <row r="261" spans="1:5" s="10" customFormat="1" ht="31.5">
      <c r="A261" s="62" t="s">
        <v>450</v>
      </c>
      <c r="B261" s="17"/>
      <c r="C261" s="332">
        <f>SUM(C257)</f>
        <v>0</v>
      </c>
      <c r="D261" s="332">
        <f>SUM(D257)</f>
        <v>0</v>
      </c>
      <c r="E261" s="332">
        <f>SUM(E257)</f>
        <v>0</v>
      </c>
    </row>
    <row r="262" spans="1:5" s="10" customFormat="1" ht="31.5">
      <c r="A262" s="41" t="s">
        <v>384</v>
      </c>
      <c r="B262" s="100"/>
      <c r="C262" s="333">
        <f>SUM(C263:C263:C265)</f>
        <v>0</v>
      </c>
      <c r="D262" s="333">
        <f>SUM(D263:D263:D265)</f>
        <v>0</v>
      </c>
      <c r="E262" s="333">
        <f>SUM(E263:E263:E265)</f>
        <v>800000</v>
      </c>
    </row>
    <row r="263" spans="1:5" s="10" customFormat="1" ht="15.75">
      <c r="A263" s="85" t="s">
        <v>403</v>
      </c>
      <c r="B263" s="98">
        <v>1</v>
      </c>
      <c r="C263" s="332">
        <f>SUMIF($B$253:$B$262,"1",C$253:C$262)</f>
        <v>0</v>
      </c>
      <c r="D263" s="332">
        <f>SUMIF($B$253:$B$262,"1",D$253:D$262)</f>
        <v>0</v>
      </c>
      <c r="E263" s="332">
        <f>SUMIF($B$253:$B$262,"1",E$253:E$262)</f>
        <v>0</v>
      </c>
    </row>
    <row r="264" spans="1:5" s="10" customFormat="1" ht="15.75">
      <c r="A264" s="85" t="s">
        <v>245</v>
      </c>
      <c r="B264" s="98">
        <v>2</v>
      </c>
      <c r="C264" s="332">
        <f>SUMIF($B$253:$B$262,"2",C$253:C$262)</f>
        <v>0</v>
      </c>
      <c r="D264" s="332">
        <f>SUMIF($B$253:$B$262,"2",D$253:D$262)</f>
        <v>0</v>
      </c>
      <c r="E264" s="332">
        <f>SUMIF($B$253:$B$262,"2",E$253:E$262)</f>
        <v>800000</v>
      </c>
    </row>
    <row r="265" spans="1:5" s="10" customFormat="1" ht="15.75">
      <c r="A265" s="85" t="s">
        <v>137</v>
      </c>
      <c r="B265" s="98">
        <v>3</v>
      </c>
      <c r="C265" s="332">
        <f>SUMIF($B$253:$B$262,"3",C$253:C$262)</f>
        <v>0</v>
      </c>
      <c r="D265" s="332">
        <f>SUMIF($B$253:$B$262,"3",D$253:D$262)</f>
        <v>0</v>
      </c>
      <c r="E265" s="332">
        <f>SUMIF($B$253:$B$262,"3",E$253:E$262)</f>
        <v>0</v>
      </c>
    </row>
    <row r="266" spans="1:5" s="10" customFormat="1" ht="49.5">
      <c r="A266" s="67" t="s">
        <v>461</v>
      </c>
      <c r="B266" s="101"/>
      <c r="C266" s="334"/>
      <c r="D266" s="334"/>
      <c r="E266" s="334"/>
    </row>
    <row r="267" spans="1:5" s="10" customFormat="1" ht="16.5">
      <c r="A267" s="66" t="s">
        <v>175</v>
      </c>
      <c r="B267" s="101"/>
      <c r="C267" s="334"/>
      <c r="D267" s="334"/>
      <c r="E267" s="334"/>
    </row>
    <row r="268" spans="1:5" s="10" customFormat="1" ht="21" customHeight="1">
      <c r="A268" s="62" t="s">
        <v>231</v>
      </c>
      <c r="B268" s="101">
        <v>2</v>
      </c>
      <c r="C268" s="335">
        <v>5319590</v>
      </c>
      <c r="D268" s="335">
        <v>3303195</v>
      </c>
      <c r="E268" s="335">
        <v>3303195</v>
      </c>
    </row>
    <row r="269" spans="1:5" s="10" customFormat="1" ht="15.75">
      <c r="A269" s="62" t="s">
        <v>453</v>
      </c>
      <c r="B269" s="100">
        <v>2</v>
      </c>
      <c r="C269" s="335"/>
      <c r="D269" s="335"/>
      <c r="E269" s="335"/>
    </row>
    <row r="270" spans="1:5" s="10" customFormat="1" ht="31.5">
      <c r="A270" s="41" t="s">
        <v>175</v>
      </c>
      <c r="B270" s="100"/>
      <c r="C270" s="333">
        <f>SUM(C271:C273)</f>
        <v>5319590</v>
      </c>
      <c r="D270" s="333">
        <f>SUM(D271:D273)</f>
        <v>3303195</v>
      </c>
      <c r="E270" s="333">
        <f>SUM(E271:E273)</f>
        <v>3303195</v>
      </c>
    </row>
    <row r="271" spans="1:5" s="10" customFormat="1" ht="15.75">
      <c r="A271" s="85" t="s">
        <v>403</v>
      </c>
      <c r="B271" s="98">
        <v>1</v>
      </c>
      <c r="C271" s="332">
        <f>SUMIF($B$267:$B$270,"1",C$267:C$270)</f>
        <v>0</v>
      </c>
      <c r="D271" s="332">
        <f>SUMIF($B$267:$B$270,"1",D$267:D$270)</f>
        <v>0</v>
      </c>
      <c r="E271" s="332">
        <f>SUMIF($B$267:$B$270,"1",E$267:E$270)</f>
        <v>0</v>
      </c>
    </row>
    <row r="272" spans="1:5" s="10" customFormat="1" ht="15.75">
      <c r="A272" s="85" t="s">
        <v>245</v>
      </c>
      <c r="B272" s="98">
        <v>2</v>
      </c>
      <c r="C272" s="332">
        <f>SUMIF($B$267:$B$270,"2",C$267:C$270)</f>
        <v>5319590</v>
      </c>
      <c r="D272" s="332">
        <f>SUMIF($B$267:$B$270,"2",D$267:D$270)</f>
        <v>3303195</v>
      </c>
      <c r="E272" s="332">
        <f>SUMIF($B$267:$B$270,"2",E$267:E$270)</f>
        <v>3303195</v>
      </c>
    </row>
    <row r="273" spans="1:5" s="10" customFormat="1" ht="15.75">
      <c r="A273" s="85" t="s">
        <v>137</v>
      </c>
      <c r="B273" s="98">
        <v>3</v>
      </c>
      <c r="C273" s="332">
        <f>SUMIF($B$267:$B$270,"3",C$267:C$270)</f>
        <v>0</v>
      </c>
      <c r="D273" s="332">
        <f>SUMIF($B$267:$B$270,"3",D$267:D$270)</f>
        <v>0</v>
      </c>
      <c r="E273" s="332">
        <f>SUMIF($B$267:$B$270,"3",E$267:E$270)</f>
        <v>0</v>
      </c>
    </row>
    <row r="274" spans="1:5" s="10" customFormat="1" ht="31.5">
      <c r="A274" s="66" t="s">
        <v>176</v>
      </c>
      <c r="B274" s="98"/>
      <c r="C274" s="332"/>
      <c r="D274" s="332"/>
      <c r="E274" s="332"/>
    </row>
    <row r="275" spans="1:5" s="10" customFormat="1" ht="31.5" hidden="1">
      <c r="A275" s="62" t="s">
        <v>231</v>
      </c>
      <c r="B275" s="101">
        <v>2</v>
      </c>
      <c r="C275" s="332"/>
      <c r="D275" s="332"/>
      <c r="E275" s="332"/>
    </row>
    <row r="276" spans="1:5" s="10" customFormat="1" ht="15.75" hidden="1">
      <c r="A276" s="62" t="s">
        <v>453</v>
      </c>
      <c r="B276" s="100">
        <v>2</v>
      </c>
      <c r="C276" s="335"/>
      <c r="D276" s="335"/>
      <c r="E276" s="335"/>
    </row>
    <row r="277" spans="1:5" s="10" customFormat="1" ht="15.75" hidden="1">
      <c r="A277" s="41" t="s">
        <v>176</v>
      </c>
      <c r="B277" s="100"/>
      <c r="C277" s="333">
        <f>SUM(C278:C280)</f>
        <v>0</v>
      </c>
      <c r="D277" s="333">
        <f>SUM(D278:D280)</f>
        <v>0</v>
      </c>
      <c r="E277" s="333">
        <f>SUM(E278:E280)</f>
        <v>0</v>
      </c>
    </row>
    <row r="278" spans="1:5" s="10" customFormat="1" ht="15.75" hidden="1">
      <c r="A278" s="85" t="s">
        <v>403</v>
      </c>
      <c r="B278" s="98">
        <v>1</v>
      </c>
      <c r="C278" s="332">
        <f>SUMIF($B$274:$B$277,"1",C$274:C$277)</f>
        <v>0</v>
      </c>
      <c r="D278" s="332">
        <f>SUMIF($B$274:$B$277,"1",D$274:D$277)</f>
        <v>0</v>
      </c>
      <c r="E278" s="332">
        <f>SUMIF($B$274:$B$277,"1",E$274:E$277)</f>
        <v>0</v>
      </c>
    </row>
    <row r="279" spans="1:5" s="10" customFormat="1" ht="15.75" hidden="1">
      <c r="A279" s="85" t="s">
        <v>245</v>
      </c>
      <c r="B279" s="98">
        <v>2</v>
      </c>
      <c r="C279" s="332">
        <f>SUMIF($B$274:$B$277,"2",C$274:C$277)</f>
        <v>0</v>
      </c>
      <c r="D279" s="332">
        <f>SUMIF($B$274:$B$277,"2",D$274:D$277)</f>
        <v>0</v>
      </c>
      <c r="E279" s="332">
        <f>SUMIF($B$274:$B$277,"2",E$274:E$277)</f>
        <v>0</v>
      </c>
    </row>
    <row r="280" spans="1:5" s="10" customFormat="1" ht="15.75" hidden="1">
      <c r="A280" s="85" t="s">
        <v>137</v>
      </c>
      <c r="B280" s="98">
        <v>3</v>
      </c>
      <c r="C280" s="332">
        <f>SUMIF($B$274:$B$277,"3",C$274:C$277)</f>
        <v>0</v>
      </c>
      <c r="D280" s="332">
        <f>SUMIF($B$274:$B$277,"3",D$274:D$277)</f>
        <v>0</v>
      </c>
      <c r="E280" s="332">
        <f>SUMIF($B$274:$B$277,"3",E$274:E$277)</f>
        <v>0</v>
      </c>
    </row>
    <row r="281" spans="1:5" s="10" customFormat="1" ht="33" hidden="1">
      <c r="A281" s="67" t="s">
        <v>96</v>
      </c>
      <c r="B281" s="101"/>
      <c r="C281" s="334">
        <f>C282+C295</f>
        <v>0</v>
      </c>
      <c r="D281" s="334">
        <f>D282+D295</f>
        <v>0</v>
      </c>
      <c r="E281" s="334">
        <f>E282+E295</f>
        <v>0</v>
      </c>
    </row>
    <row r="282" spans="1:5" s="10" customFormat="1" ht="15.75" hidden="1">
      <c r="A282" s="66" t="s">
        <v>173</v>
      </c>
      <c r="B282" s="100"/>
      <c r="C282" s="335"/>
      <c r="D282" s="335"/>
      <c r="E282" s="335"/>
    </row>
    <row r="283" spans="1:5" s="10" customFormat="1" ht="15.75" hidden="1">
      <c r="A283" s="62" t="s">
        <v>230</v>
      </c>
      <c r="B283" s="100"/>
      <c r="C283" s="335"/>
      <c r="D283" s="335"/>
      <c r="E283" s="335"/>
    </row>
    <row r="284" spans="1:5" s="10" customFormat="1" ht="31.5" hidden="1">
      <c r="A284" s="85" t="s">
        <v>451</v>
      </c>
      <c r="B284" s="100"/>
      <c r="C284" s="335"/>
      <c r="D284" s="335"/>
      <c r="E284" s="335"/>
    </row>
    <row r="285" spans="1:5" s="10" customFormat="1" ht="31.5" hidden="1">
      <c r="A285" s="85" t="s">
        <v>242</v>
      </c>
      <c r="B285" s="100"/>
      <c r="C285" s="335"/>
      <c r="D285" s="335"/>
      <c r="E285" s="335"/>
    </row>
    <row r="286" spans="1:5" s="10" customFormat="1" ht="31.5" hidden="1">
      <c r="A286" s="85" t="s">
        <v>452</v>
      </c>
      <c r="B286" s="100"/>
      <c r="C286" s="335"/>
      <c r="D286" s="335"/>
      <c r="E286" s="335"/>
    </row>
    <row r="287" spans="1:5" s="10" customFormat="1" ht="31.5">
      <c r="A287" s="85" t="s">
        <v>241</v>
      </c>
      <c r="B287" s="100">
        <v>2</v>
      </c>
      <c r="C287" s="335"/>
      <c r="D287" s="335"/>
      <c r="E287" s="335">
        <v>478395</v>
      </c>
    </row>
    <row r="288" spans="1:5" s="10" customFormat="1" ht="15.75" hidden="1">
      <c r="A288" s="85" t="s">
        <v>240</v>
      </c>
      <c r="B288" s="100"/>
      <c r="C288" s="335"/>
      <c r="D288" s="335"/>
      <c r="E288" s="335"/>
    </row>
    <row r="289" spans="1:5" s="10" customFormat="1" ht="15.75" hidden="1">
      <c r="A289" s="62" t="s">
        <v>232</v>
      </c>
      <c r="B289" s="100"/>
      <c r="C289" s="335"/>
      <c r="D289" s="335"/>
      <c r="E289" s="335"/>
    </row>
    <row r="290" spans="1:5" s="10" customFormat="1" ht="31.5" hidden="1">
      <c r="A290" s="62" t="s">
        <v>233</v>
      </c>
      <c r="B290" s="100"/>
      <c r="C290" s="335"/>
      <c r="D290" s="335"/>
      <c r="E290" s="335"/>
    </row>
    <row r="291" spans="1:5" s="10" customFormat="1" ht="31.5">
      <c r="A291" s="41" t="s">
        <v>173</v>
      </c>
      <c r="B291" s="100"/>
      <c r="C291" s="333">
        <f>SUM(C292:C294)</f>
        <v>0</v>
      </c>
      <c r="D291" s="333">
        <f>SUM(D292:D294)</f>
        <v>0</v>
      </c>
      <c r="E291" s="333">
        <f>SUM(E292:E294)</f>
        <v>478395</v>
      </c>
    </row>
    <row r="292" spans="1:5" s="10" customFormat="1" ht="15.75">
      <c r="A292" s="85" t="s">
        <v>403</v>
      </c>
      <c r="B292" s="98">
        <v>1</v>
      </c>
      <c r="C292" s="332">
        <f>SUMIF($B$282:$B$291,"1",C$282:C$291)</f>
        <v>0</v>
      </c>
      <c r="D292" s="332">
        <f>SUMIF($B$282:$B$291,"1",D$282:D$291)</f>
        <v>0</v>
      </c>
      <c r="E292" s="332">
        <f>SUMIF($B$282:$B$291,"1",E$282:E$291)</f>
        <v>0</v>
      </c>
    </row>
    <row r="293" spans="1:5" s="10" customFormat="1" ht="15.75">
      <c r="A293" s="85" t="s">
        <v>245</v>
      </c>
      <c r="B293" s="98">
        <v>2</v>
      </c>
      <c r="C293" s="332">
        <f>SUMIF($B$282:$B$291,"2",C$282:C$291)</f>
        <v>0</v>
      </c>
      <c r="D293" s="332">
        <f>SUMIF($B$282:$B$291,"2",D$282:D$291)</f>
        <v>0</v>
      </c>
      <c r="E293" s="332">
        <f>SUMIF($B$282:$B$291,"2",E$282:E$291)</f>
        <v>478395</v>
      </c>
    </row>
    <row r="294" spans="1:5" s="10" customFormat="1" ht="15.75">
      <c r="A294" s="85" t="s">
        <v>137</v>
      </c>
      <c r="B294" s="98">
        <v>3</v>
      </c>
      <c r="C294" s="332">
        <f>SUMIF($B$282:$B$291,"3",C$282:C$291)</f>
        <v>0</v>
      </c>
      <c r="D294" s="332">
        <f>SUMIF($B$282:$B$291,"3",D$282:D$291)</f>
        <v>0</v>
      </c>
      <c r="E294" s="332">
        <f>SUMIF($B$282:$B$291,"3",E$282:E$291)</f>
        <v>0</v>
      </c>
    </row>
    <row r="295" spans="1:5" s="10" customFormat="1" ht="31.5">
      <c r="A295" s="66" t="s">
        <v>174</v>
      </c>
      <c r="B295" s="100"/>
      <c r="C295" s="335"/>
      <c r="D295" s="335"/>
      <c r="E295" s="335"/>
    </row>
    <row r="296" spans="1:5" s="10" customFormat="1" ht="15.75" hidden="1">
      <c r="A296" s="62" t="s">
        <v>230</v>
      </c>
      <c r="B296" s="100"/>
      <c r="C296" s="335"/>
      <c r="D296" s="335"/>
      <c r="E296" s="335"/>
    </row>
    <row r="297" spans="1:5" s="10" customFormat="1" ht="31.5" hidden="1">
      <c r="A297" s="85" t="s">
        <v>451</v>
      </c>
      <c r="B297" s="100"/>
      <c r="C297" s="335"/>
      <c r="D297" s="335"/>
      <c r="E297" s="335"/>
    </row>
    <row r="298" spans="1:5" s="10" customFormat="1" ht="31.5" hidden="1">
      <c r="A298" s="85" t="s">
        <v>242</v>
      </c>
      <c r="B298" s="100"/>
      <c r="C298" s="335"/>
      <c r="D298" s="335"/>
      <c r="E298" s="335"/>
    </row>
    <row r="299" spans="1:5" s="10" customFormat="1" ht="31.5">
      <c r="A299" s="85" t="s">
        <v>452</v>
      </c>
      <c r="B299" s="100">
        <v>2</v>
      </c>
      <c r="C299" s="335">
        <v>10296949</v>
      </c>
      <c r="D299" s="335">
        <v>10296949</v>
      </c>
      <c r="E299" s="335">
        <v>10296949</v>
      </c>
    </row>
    <row r="300" spans="1:5" s="10" customFormat="1" ht="15.75" hidden="1">
      <c r="A300" s="85" t="s">
        <v>241</v>
      </c>
      <c r="B300" s="100"/>
      <c r="C300" s="335"/>
      <c r="D300" s="335"/>
      <c r="E300" s="335"/>
    </row>
    <row r="301" spans="1:5" s="10" customFormat="1" ht="15.75" hidden="1">
      <c r="A301" s="85" t="s">
        <v>240</v>
      </c>
      <c r="B301" s="100"/>
      <c r="C301" s="335"/>
      <c r="D301" s="335"/>
      <c r="E301" s="335"/>
    </row>
    <row r="302" spans="1:5" s="10" customFormat="1" ht="15.75" hidden="1">
      <c r="A302" s="62" t="s">
        <v>232</v>
      </c>
      <c r="B302" s="100"/>
      <c r="C302" s="335"/>
      <c r="D302" s="335"/>
      <c r="E302" s="335"/>
    </row>
    <row r="303" spans="1:5" s="10" customFormat="1" ht="31.5">
      <c r="A303" s="62" t="s">
        <v>233</v>
      </c>
      <c r="B303" s="100"/>
      <c r="C303" s="335"/>
      <c r="D303" s="335"/>
      <c r="E303" s="335"/>
    </row>
    <row r="304" spans="1:5" s="10" customFormat="1" ht="31.5">
      <c r="A304" s="41" t="s">
        <v>174</v>
      </c>
      <c r="B304" s="100"/>
      <c r="C304" s="336">
        <f>SUM(C305:C307)</f>
        <v>10296949</v>
      </c>
      <c r="D304" s="336">
        <f>SUM(D305:D307)</f>
        <v>10296949</v>
      </c>
      <c r="E304" s="336">
        <f>SUM(E305:E307)</f>
        <v>10296949</v>
      </c>
    </row>
    <row r="305" spans="1:5" s="10" customFormat="1" ht="15.75">
      <c r="A305" s="85" t="s">
        <v>403</v>
      </c>
      <c r="B305" s="98">
        <v>1</v>
      </c>
      <c r="C305" s="332">
        <f>SUMIF($B$295:$B$304,"1",C$295:C$304)</f>
        <v>0</v>
      </c>
      <c r="D305" s="332">
        <f>SUMIF($B$295:$B$304,"1",D$295:D$304)</f>
        <v>0</v>
      </c>
      <c r="E305" s="332">
        <f>SUMIF($B$295:$B$304,"1",E$295:E$304)</f>
        <v>0</v>
      </c>
    </row>
    <row r="306" spans="1:5" s="10" customFormat="1" ht="15.75">
      <c r="A306" s="85" t="s">
        <v>245</v>
      </c>
      <c r="B306" s="98">
        <v>2</v>
      </c>
      <c r="C306" s="332">
        <f>SUMIF($B$295:$B$304,"2",C$295:C$304)</f>
        <v>10296949</v>
      </c>
      <c r="D306" s="332">
        <f>SUMIF($B$295:$B$304,"2",D$295:D$304)</f>
        <v>10296949</v>
      </c>
      <c r="E306" s="332">
        <f>SUMIF($B$295:$B$304,"2",E$295:E$304)</f>
        <v>10296949</v>
      </c>
    </row>
    <row r="307" spans="1:5" s="10" customFormat="1" ht="15.75">
      <c r="A307" s="85" t="s">
        <v>137</v>
      </c>
      <c r="B307" s="98">
        <v>3</v>
      </c>
      <c r="C307" s="332">
        <f>SUMIF($B$295:$B$304,"3",C$295:C$304)</f>
        <v>0</v>
      </c>
      <c r="D307" s="332">
        <f>SUMIF($B$295:$B$304,"3",D$295:D$304)</f>
        <v>0</v>
      </c>
      <c r="E307" s="332">
        <f>SUMIF($B$295:$B$304,"3",E$295:E$304)</f>
        <v>0</v>
      </c>
    </row>
    <row r="308" spans="1:5" s="10" customFormat="1" ht="16.5">
      <c r="A308" s="67" t="s">
        <v>97</v>
      </c>
      <c r="B308" s="101"/>
      <c r="C308" s="337">
        <f>C94+C128+C157+C215++C235+C249+C262+C270+C277+C291+C304</f>
        <v>30550960</v>
      </c>
      <c r="D308" s="337">
        <f>D94+D128+D157+D215++D235+D249+D262+D270+D277+D291+D304</f>
        <v>33735271</v>
      </c>
      <c r="E308" s="337">
        <f>E94+E128+E157+E215++E235+E249+E262+E270+E277+E291+E304</f>
        <v>36932300</v>
      </c>
    </row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</sheetData>
  <sheetProtection/>
  <mergeCells count="2">
    <mergeCell ref="A1:E1"/>
    <mergeCell ref="A2:E2"/>
  </mergeCells>
  <printOptions/>
  <pageMargins left="0.23" right="0.17" top="0.46" bottom="0.42" header="0.31496062992125984" footer="0.18"/>
  <pageSetup fitToHeight="2" horizontalDpi="600" verticalDpi="600" orientation="portrait" paperSize="9" scale="90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179"/>
  <sheetViews>
    <sheetView zoomScale="115" zoomScaleNormal="115" zoomScalePageLayoutView="0" workbookViewId="0" topLeftCell="A64">
      <selection activeCell="F64" sqref="F1:G16384"/>
    </sheetView>
  </sheetViews>
  <sheetFormatPr defaultColWidth="9.140625" defaultRowHeight="15"/>
  <cols>
    <col min="1" max="1" width="58.7109375" style="16" customWidth="1"/>
    <col min="2" max="2" width="5.7109375" style="99" customWidth="1"/>
    <col min="3" max="3" width="11.7109375" style="136" customWidth="1"/>
    <col min="4" max="5" width="11.00390625" style="16" customWidth="1"/>
    <col min="6" max="16384" width="9.140625" style="16" customWidth="1"/>
  </cols>
  <sheetData>
    <row r="1" spans="1:5" ht="15.75" customHeight="1">
      <c r="A1" s="391" t="s">
        <v>557</v>
      </c>
      <c r="B1" s="391"/>
      <c r="C1" s="391"/>
      <c r="D1" s="391"/>
      <c r="E1" s="391"/>
    </row>
    <row r="2" spans="1:5" ht="15.75">
      <c r="A2" s="377" t="s">
        <v>462</v>
      </c>
      <c r="B2" s="377"/>
      <c r="C2" s="377"/>
      <c r="D2" s="377"/>
      <c r="E2" s="377"/>
    </row>
    <row r="3" spans="1:3" ht="15.75">
      <c r="A3" s="43"/>
      <c r="C3" s="134"/>
    </row>
    <row r="4" spans="1:5" s="10" customFormat="1" ht="31.5">
      <c r="A4" s="17" t="s">
        <v>9</v>
      </c>
      <c r="B4" s="17" t="s">
        <v>153</v>
      </c>
      <c r="C4" s="39" t="s">
        <v>4</v>
      </c>
      <c r="D4" s="39" t="s">
        <v>690</v>
      </c>
      <c r="E4" s="39" t="s">
        <v>691</v>
      </c>
    </row>
    <row r="5" spans="1:5" s="10" customFormat="1" ht="16.5">
      <c r="A5" s="67" t="s">
        <v>95</v>
      </c>
      <c r="B5" s="101"/>
      <c r="C5" s="125"/>
      <c r="D5" s="125"/>
      <c r="E5" s="125"/>
    </row>
    <row r="6" spans="1:5" s="10" customFormat="1" ht="15.75">
      <c r="A6" s="66" t="s">
        <v>88</v>
      </c>
      <c r="B6" s="100"/>
      <c r="C6" s="125"/>
      <c r="D6" s="125"/>
      <c r="E6" s="125"/>
    </row>
    <row r="7" spans="1:5" s="10" customFormat="1" ht="15.75">
      <c r="A7" s="41" t="s">
        <v>181</v>
      </c>
      <c r="B7" s="100"/>
      <c r="C7" s="83">
        <f>SUM(C8:C10)</f>
        <v>6669009</v>
      </c>
      <c r="D7" s="83">
        <f>SUM(D8:D10)</f>
        <v>6787601</v>
      </c>
      <c r="E7" s="83">
        <f>SUM(E8:E10)</f>
        <v>6832081</v>
      </c>
    </row>
    <row r="8" spans="1:5" s="10" customFormat="1" ht="15.75">
      <c r="A8" s="85" t="s">
        <v>403</v>
      </c>
      <c r="B8" s="98">
        <v>1</v>
      </c>
      <c r="C8" s="82">
        <f>COFOG!C56</f>
        <v>0</v>
      </c>
      <c r="D8" s="82">
        <f>COFOG!D56</f>
        <v>0</v>
      </c>
      <c r="E8" s="82">
        <f>COFOG!E56</f>
        <v>0</v>
      </c>
    </row>
    <row r="9" spans="1:5" s="10" customFormat="1" ht="15.75">
      <c r="A9" s="85" t="s">
        <v>245</v>
      </c>
      <c r="B9" s="98">
        <v>2</v>
      </c>
      <c r="C9" s="82">
        <f>COFOG!C57</f>
        <v>6019009</v>
      </c>
      <c r="D9" s="82">
        <f>COFOG!D57</f>
        <v>6137601</v>
      </c>
      <c r="E9" s="82">
        <f>COFOG!E57</f>
        <v>6204874</v>
      </c>
    </row>
    <row r="10" spans="1:5" s="10" customFormat="1" ht="15.75">
      <c r="A10" s="85" t="s">
        <v>137</v>
      </c>
      <c r="B10" s="98">
        <v>3</v>
      </c>
      <c r="C10" s="82">
        <f>COFOG!C58</f>
        <v>650000</v>
      </c>
      <c r="D10" s="82">
        <f>COFOG!D58</f>
        <v>650000</v>
      </c>
      <c r="E10" s="82">
        <f>COFOG!E58</f>
        <v>627207</v>
      </c>
    </row>
    <row r="11" spans="1:5" s="10" customFormat="1" ht="31.5">
      <c r="A11" s="41" t="s">
        <v>183</v>
      </c>
      <c r="B11" s="100"/>
      <c r="C11" s="83">
        <f>SUM(C12:C14)</f>
        <v>1365806</v>
      </c>
      <c r="D11" s="83">
        <f>SUM(D12:D14)</f>
        <v>1387381</v>
      </c>
      <c r="E11" s="83">
        <f>SUM(E12:E14)</f>
        <v>1387381</v>
      </c>
    </row>
    <row r="12" spans="1:5" s="10" customFormat="1" ht="15.75">
      <c r="A12" s="85" t="s">
        <v>403</v>
      </c>
      <c r="B12" s="98">
        <v>1</v>
      </c>
      <c r="C12" s="82">
        <f>COFOG!F56</f>
        <v>0</v>
      </c>
      <c r="D12" s="82">
        <f>COFOG!G56</f>
        <v>0</v>
      </c>
      <c r="E12" s="82">
        <f>COFOG!H56</f>
        <v>0</v>
      </c>
    </row>
    <row r="13" spans="1:5" s="10" customFormat="1" ht="15.75">
      <c r="A13" s="85" t="s">
        <v>245</v>
      </c>
      <c r="B13" s="98">
        <v>2</v>
      </c>
      <c r="C13" s="82">
        <f>COFOG!F57</f>
        <v>1206306</v>
      </c>
      <c r="D13" s="82">
        <f>COFOG!G57</f>
        <v>1227881</v>
      </c>
      <c r="E13" s="82">
        <f>COFOG!H57</f>
        <v>1238923</v>
      </c>
    </row>
    <row r="14" spans="1:5" s="10" customFormat="1" ht="15.75">
      <c r="A14" s="85" t="s">
        <v>137</v>
      </c>
      <c r="B14" s="98">
        <v>3</v>
      </c>
      <c r="C14" s="82">
        <f>COFOG!F58</f>
        <v>159500</v>
      </c>
      <c r="D14" s="82">
        <f>COFOG!G58</f>
        <v>159500</v>
      </c>
      <c r="E14" s="82">
        <f>COFOG!H58</f>
        <v>148458</v>
      </c>
    </row>
    <row r="15" spans="1:5" s="10" customFormat="1" ht="15.75">
      <c r="A15" s="41" t="s">
        <v>184</v>
      </c>
      <c r="B15" s="100"/>
      <c r="C15" s="83">
        <f>SUM(C16:C18)</f>
        <v>6457365</v>
      </c>
      <c r="D15" s="83">
        <f>SUM(D16:D18)</f>
        <v>7075323</v>
      </c>
      <c r="E15" s="83">
        <f>SUM(E16:E18)</f>
        <v>7087627</v>
      </c>
    </row>
    <row r="16" spans="1:5" s="10" customFormat="1" ht="15.75">
      <c r="A16" s="85" t="s">
        <v>403</v>
      </c>
      <c r="B16" s="98">
        <v>1</v>
      </c>
      <c r="C16" s="82">
        <f>COFOG!I56</f>
        <v>0</v>
      </c>
      <c r="D16" s="82">
        <f>COFOG!J56</f>
        <v>0</v>
      </c>
      <c r="E16" s="82">
        <f>COFOG!K56</f>
        <v>0</v>
      </c>
    </row>
    <row r="17" spans="1:5" s="10" customFormat="1" ht="15.75">
      <c r="A17" s="85" t="s">
        <v>245</v>
      </c>
      <c r="B17" s="98">
        <v>2</v>
      </c>
      <c r="C17" s="82">
        <f>COFOG!I57</f>
        <v>6457365</v>
      </c>
      <c r="D17" s="82">
        <f>COFOG!J57</f>
        <v>7075323</v>
      </c>
      <c r="E17" s="82">
        <f>COFOG!K57</f>
        <v>7087627</v>
      </c>
    </row>
    <row r="18" spans="1:5" s="10" customFormat="1" ht="15.75">
      <c r="A18" s="85" t="s">
        <v>137</v>
      </c>
      <c r="B18" s="98">
        <v>3</v>
      </c>
      <c r="C18" s="82">
        <f>COFOG!I58</f>
        <v>0</v>
      </c>
      <c r="D18" s="82">
        <f>COFOG!J58</f>
        <v>0</v>
      </c>
      <c r="E18" s="82">
        <f>COFOG!K58</f>
        <v>0</v>
      </c>
    </row>
    <row r="19" spans="1:5" s="10" customFormat="1" ht="15.75">
      <c r="A19" s="66" t="s">
        <v>185</v>
      </c>
      <c r="B19" s="100"/>
      <c r="C19" s="125"/>
      <c r="D19" s="125"/>
      <c r="E19" s="125"/>
    </row>
    <row r="20" spans="1:5" s="10" customFormat="1" ht="31.5">
      <c r="A20" s="106" t="s">
        <v>188</v>
      </c>
      <c r="B20" s="100"/>
      <c r="C20" s="82">
        <f>SUM(C21:C22)</f>
        <v>0</v>
      </c>
      <c r="D20" s="82">
        <f>SUM(D21:D22)</f>
        <v>39000</v>
      </c>
      <c r="E20" s="82">
        <f>SUM(E21:E22)</f>
        <v>65000</v>
      </c>
    </row>
    <row r="21" spans="1:5" s="10" customFormat="1" ht="47.25">
      <c r="A21" s="85" t="s">
        <v>194</v>
      </c>
      <c r="B21" s="100">
        <v>2</v>
      </c>
      <c r="C21" s="82"/>
      <c r="D21" s="82">
        <v>39000</v>
      </c>
      <c r="E21" s="82">
        <v>65000</v>
      </c>
    </row>
    <row r="22" spans="1:5" s="10" customFormat="1" ht="15.75" hidden="1">
      <c r="A22" s="85" t="s">
        <v>195</v>
      </c>
      <c r="B22" s="100">
        <v>2</v>
      </c>
      <c r="C22" s="125"/>
      <c r="D22" s="125"/>
      <c r="E22" s="125"/>
    </row>
    <row r="23" spans="1:5" s="10" customFormat="1" ht="15.75">
      <c r="A23" s="107" t="s">
        <v>186</v>
      </c>
      <c r="B23" s="100"/>
      <c r="C23" s="82">
        <f>SUM(C20:C20)</f>
        <v>0</v>
      </c>
      <c r="D23" s="82">
        <f>SUM(D20:D20)</f>
        <v>39000</v>
      </c>
      <c r="E23" s="82">
        <f>SUM(E20:E20)</f>
        <v>65000</v>
      </c>
    </row>
    <row r="24" spans="1:5" s="10" customFormat="1" ht="15.75" hidden="1">
      <c r="A24" s="62" t="s">
        <v>196</v>
      </c>
      <c r="B24" s="100"/>
      <c r="C24" s="125"/>
      <c r="D24" s="125"/>
      <c r="E24" s="125"/>
    </row>
    <row r="25" spans="1:5" s="10" customFormat="1" ht="47.25" hidden="1">
      <c r="A25" s="105" t="s">
        <v>193</v>
      </c>
      <c r="B25" s="100">
        <v>2</v>
      </c>
      <c r="C25" s="125"/>
      <c r="D25" s="125"/>
      <c r="E25" s="125"/>
    </row>
    <row r="26" spans="1:5" s="10" customFormat="1" ht="47.25" hidden="1">
      <c r="A26" s="105" t="s">
        <v>193</v>
      </c>
      <c r="B26" s="100">
        <v>3</v>
      </c>
      <c r="C26" s="125"/>
      <c r="D26" s="125"/>
      <c r="E26" s="125"/>
    </row>
    <row r="27" spans="1:5" s="10" customFormat="1" ht="15.75" hidden="1">
      <c r="A27" s="107" t="s">
        <v>192</v>
      </c>
      <c r="B27" s="100"/>
      <c r="C27" s="125">
        <f>SUM(C25:C26)</f>
        <v>0</v>
      </c>
      <c r="D27" s="125">
        <f>SUM(D25:D26)</f>
        <v>0</v>
      </c>
      <c r="E27" s="125">
        <f>SUM(E25:E26)</f>
        <v>0</v>
      </c>
    </row>
    <row r="28" spans="1:5" s="10" customFormat="1" ht="15.75" hidden="1">
      <c r="A28" s="106" t="s">
        <v>189</v>
      </c>
      <c r="B28" s="100"/>
      <c r="C28" s="125">
        <f>SUM(C29:C29)</f>
        <v>0</v>
      </c>
      <c r="D28" s="125">
        <f>SUM(D29:D29)</f>
        <v>0</v>
      </c>
      <c r="E28" s="125">
        <f>SUM(E29:E29)</f>
        <v>0</v>
      </c>
    </row>
    <row r="29" spans="1:5" s="10" customFormat="1" ht="15.75" hidden="1">
      <c r="A29" s="85" t="s">
        <v>435</v>
      </c>
      <c r="B29" s="100">
        <v>2</v>
      </c>
      <c r="C29" s="125"/>
      <c r="D29" s="125"/>
      <c r="E29" s="125"/>
    </row>
    <row r="30" spans="1:5" s="10" customFormat="1" ht="15.75" hidden="1">
      <c r="A30" s="85" t="s">
        <v>190</v>
      </c>
      <c r="B30" s="100">
        <v>2</v>
      </c>
      <c r="C30" s="125"/>
      <c r="D30" s="125"/>
      <c r="E30" s="125"/>
    </row>
    <row r="31" spans="1:5" s="10" customFormat="1" ht="31.5" hidden="1">
      <c r="A31" s="85" t="s">
        <v>191</v>
      </c>
      <c r="B31" s="100">
        <v>2</v>
      </c>
      <c r="C31" s="125"/>
      <c r="D31" s="125"/>
      <c r="E31" s="125"/>
    </row>
    <row r="32" spans="1:5" s="10" customFormat="1" ht="15.75">
      <c r="A32" s="85" t="s">
        <v>411</v>
      </c>
      <c r="B32" s="100"/>
      <c r="C32" s="82">
        <f>C33+C48</f>
        <v>840000</v>
      </c>
      <c r="D32" s="82">
        <f>D33+D48</f>
        <v>934000</v>
      </c>
      <c r="E32" s="82">
        <f>E33+E48</f>
        <v>934000</v>
      </c>
    </row>
    <row r="33" spans="1:5" s="10" customFormat="1" ht="15.75">
      <c r="A33" s="85" t="s">
        <v>412</v>
      </c>
      <c r="B33" s="100"/>
      <c r="C33" s="82">
        <f>SUM(C34:C59)</f>
        <v>840000</v>
      </c>
      <c r="D33" s="82">
        <f>SUM(D34:D59)</f>
        <v>934000</v>
      </c>
      <c r="E33" s="82">
        <f>SUM(E34:E59)</f>
        <v>934000</v>
      </c>
    </row>
    <row r="34" spans="1:5" s="10" customFormat="1" ht="15.75">
      <c r="A34" s="85" t="s">
        <v>414</v>
      </c>
      <c r="B34" s="100">
        <v>2</v>
      </c>
      <c r="C34" s="82">
        <v>50000</v>
      </c>
      <c r="D34" s="82">
        <v>50000</v>
      </c>
      <c r="E34" s="82">
        <v>50000</v>
      </c>
    </row>
    <row r="35" spans="1:5" s="10" customFormat="1" ht="47.25">
      <c r="A35" s="85" t="s">
        <v>422</v>
      </c>
      <c r="B35" s="100">
        <v>2</v>
      </c>
      <c r="C35" s="82">
        <v>360000</v>
      </c>
      <c r="D35" s="82">
        <v>360000</v>
      </c>
      <c r="E35" s="82">
        <v>366800</v>
      </c>
    </row>
    <row r="36" spans="1:5" s="10" customFormat="1" ht="15.75" hidden="1">
      <c r="A36" s="85" t="s">
        <v>504</v>
      </c>
      <c r="B36" s="100">
        <v>2</v>
      </c>
      <c r="C36" s="125"/>
      <c r="D36" s="125"/>
      <c r="E36" s="125"/>
    </row>
    <row r="37" spans="1:5" s="10" customFormat="1" ht="31.5" hidden="1">
      <c r="A37" s="85" t="s">
        <v>415</v>
      </c>
      <c r="B37" s="100">
        <v>2</v>
      </c>
      <c r="C37" s="125"/>
      <c r="D37" s="125"/>
      <c r="E37" s="125"/>
    </row>
    <row r="38" spans="1:5" s="10" customFormat="1" ht="31.5" hidden="1">
      <c r="A38" s="85" t="s">
        <v>423</v>
      </c>
      <c r="B38" s="100">
        <v>2</v>
      </c>
      <c r="C38" s="125"/>
      <c r="D38" s="125"/>
      <c r="E38" s="125"/>
    </row>
    <row r="39" spans="1:5" s="10" customFormat="1" ht="31.5">
      <c r="A39" s="85" t="s">
        <v>421</v>
      </c>
      <c r="B39" s="100">
        <v>2</v>
      </c>
      <c r="C39" s="82">
        <v>40000</v>
      </c>
      <c r="D39" s="82">
        <v>40000</v>
      </c>
      <c r="E39" s="82">
        <v>40000</v>
      </c>
    </row>
    <row r="40" spans="1:5" s="10" customFormat="1" ht="15.75" hidden="1">
      <c r="A40" s="85" t="s">
        <v>420</v>
      </c>
      <c r="B40" s="100">
        <v>2</v>
      </c>
      <c r="C40" s="125"/>
      <c r="D40" s="125"/>
      <c r="E40" s="125"/>
    </row>
    <row r="41" spans="1:5" s="10" customFormat="1" ht="15.75">
      <c r="A41" s="85" t="s">
        <v>419</v>
      </c>
      <c r="B41" s="100">
        <v>2</v>
      </c>
      <c r="C41" s="82">
        <v>150000</v>
      </c>
      <c r="D41" s="82">
        <v>204000</v>
      </c>
      <c r="E41" s="82">
        <v>208000</v>
      </c>
    </row>
    <row r="42" spans="1:5" s="10" customFormat="1" ht="31.5">
      <c r="A42" s="85" t="s">
        <v>418</v>
      </c>
      <c r="B42" s="100">
        <v>2</v>
      </c>
      <c r="C42" s="125"/>
      <c r="D42" s="82">
        <v>40000</v>
      </c>
      <c r="E42" s="82">
        <v>40000</v>
      </c>
    </row>
    <row r="43" spans="1:5" s="10" customFormat="1" ht="31.5">
      <c r="A43" s="85" t="s">
        <v>417</v>
      </c>
      <c r="B43" s="100">
        <v>2</v>
      </c>
      <c r="C43" s="82">
        <v>140000</v>
      </c>
      <c r="D43" s="82">
        <v>140000</v>
      </c>
      <c r="E43" s="82">
        <v>140000</v>
      </c>
    </row>
    <row r="44" spans="1:5" s="10" customFormat="1" ht="15.75" hidden="1">
      <c r="A44" s="85" t="s">
        <v>465</v>
      </c>
      <c r="B44" s="100">
        <v>2</v>
      </c>
      <c r="C44" s="125"/>
      <c r="D44" s="125"/>
      <c r="E44" s="125"/>
    </row>
    <row r="45" spans="1:5" s="10" customFormat="1" ht="15.75" hidden="1">
      <c r="A45" s="85" t="s">
        <v>416</v>
      </c>
      <c r="B45" s="100">
        <v>2</v>
      </c>
      <c r="C45" s="125"/>
      <c r="D45" s="125"/>
      <c r="E45" s="125"/>
    </row>
    <row r="46" spans="1:5" s="10" customFormat="1" ht="15.75">
      <c r="A46" s="85" t="s">
        <v>424</v>
      </c>
      <c r="B46" s="100">
        <v>2</v>
      </c>
      <c r="C46" s="82">
        <v>100000</v>
      </c>
      <c r="D46" s="82">
        <v>100000</v>
      </c>
      <c r="E46" s="82">
        <v>89200</v>
      </c>
    </row>
    <row r="47" spans="1:5" s="10" customFormat="1" ht="15.75" hidden="1">
      <c r="A47" s="85" t="s">
        <v>425</v>
      </c>
      <c r="B47" s="100">
        <v>2</v>
      </c>
      <c r="C47" s="125"/>
      <c r="D47" s="125"/>
      <c r="E47" s="125"/>
    </row>
    <row r="48" spans="1:5" s="10" customFormat="1" ht="15.75" hidden="1">
      <c r="A48" s="85" t="s">
        <v>413</v>
      </c>
      <c r="B48" s="100"/>
      <c r="C48" s="125">
        <f>SUM(C49:C58)</f>
        <v>0</v>
      </c>
      <c r="D48" s="125">
        <f>SUM(D49:D58)</f>
        <v>0</v>
      </c>
      <c r="E48" s="125">
        <f>SUM(E49:E58)</f>
        <v>0</v>
      </c>
    </row>
    <row r="49" spans="1:5" s="10" customFormat="1" ht="15.75" hidden="1">
      <c r="A49" s="85" t="s">
        <v>426</v>
      </c>
      <c r="B49" s="100">
        <v>2</v>
      </c>
      <c r="C49" s="125"/>
      <c r="D49" s="125"/>
      <c r="E49" s="125"/>
    </row>
    <row r="50" spans="1:5" s="10" customFormat="1" ht="31.5" hidden="1">
      <c r="A50" s="85" t="s">
        <v>427</v>
      </c>
      <c r="B50" s="100">
        <v>2</v>
      </c>
      <c r="C50" s="125"/>
      <c r="D50" s="125"/>
      <c r="E50" s="125"/>
    </row>
    <row r="51" spans="1:5" s="10" customFormat="1" ht="31.5" hidden="1">
      <c r="A51" s="85" t="s">
        <v>428</v>
      </c>
      <c r="B51" s="100">
        <v>2</v>
      </c>
      <c r="C51" s="125"/>
      <c r="D51" s="125"/>
      <c r="E51" s="125"/>
    </row>
    <row r="52" spans="1:5" s="10" customFormat="1" ht="15.75" hidden="1">
      <c r="A52" s="85" t="s">
        <v>429</v>
      </c>
      <c r="B52" s="100">
        <v>2</v>
      </c>
      <c r="C52" s="125"/>
      <c r="D52" s="125"/>
      <c r="E52" s="125"/>
    </row>
    <row r="53" spans="1:5" s="10" customFormat="1" ht="15.75" hidden="1">
      <c r="A53" s="85" t="s">
        <v>430</v>
      </c>
      <c r="B53" s="100">
        <v>2</v>
      </c>
      <c r="C53" s="125"/>
      <c r="D53" s="125"/>
      <c r="E53" s="125"/>
    </row>
    <row r="54" spans="1:5" s="10" customFormat="1" ht="15.75" hidden="1">
      <c r="A54" s="85" t="s">
        <v>431</v>
      </c>
      <c r="B54" s="100">
        <v>2</v>
      </c>
      <c r="C54" s="125"/>
      <c r="D54" s="125"/>
      <c r="E54" s="125"/>
    </row>
    <row r="55" spans="1:5" s="10" customFormat="1" ht="15.75" hidden="1">
      <c r="A55" s="85" t="s">
        <v>432</v>
      </c>
      <c r="B55" s="100">
        <v>2</v>
      </c>
      <c r="C55" s="125"/>
      <c r="D55" s="125"/>
      <c r="E55" s="125"/>
    </row>
    <row r="56" spans="1:5" s="10" customFormat="1" ht="15.75" hidden="1">
      <c r="A56" s="85" t="s">
        <v>464</v>
      </c>
      <c r="B56" s="100">
        <v>2</v>
      </c>
      <c r="C56" s="125"/>
      <c r="D56" s="125"/>
      <c r="E56" s="125"/>
    </row>
    <row r="57" spans="1:5" s="10" customFormat="1" ht="15.75" hidden="1">
      <c r="A57" s="85" t="s">
        <v>433</v>
      </c>
      <c r="B57" s="100">
        <v>2</v>
      </c>
      <c r="C57" s="125"/>
      <c r="D57" s="125"/>
      <c r="E57" s="125"/>
    </row>
    <row r="58" spans="1:5" s="10" customFormat="1" ht="15.75" hidden="1">
      <c r="A58" s="85" t="s">
        <v>434</v>
      </c>
      <c r="B58" s="100">
        <v>2</v>
      </c>
      <c r="C58" s="125"/>
      <c r="D58" s="125"/>
      <c r="E58" s="125"/>
    </row>
    <row r="59" spans="1:5" s="10" customFormat="1" ht="15.75" hidden="1">
      <c r="A59" s="62" t="s">
        <v>425</v>
      </c>
      <c r="B59" s="100">
        <v>2</v>
      </c>
      <c r="C59" s="125"/>
      <c r="D59" s="125"/>
      <c r="E59" s="125"/>
    </row>
    <row r="60" spans="1:5" s="10" customFormat="1" ht="15.75">
      <c r="A60" s="107" t="s">
        <v>187</v>
      </c>
      <c r="B60" s="100"/>
      <c r="C60" s="82">
        <f>SUM(C30:C32)+SUM(C28:C28)</f>
        <v>840000</v>
      </c>
      <c r="D60" s="82">
        <f>SUM(D30:D32)+SUM(D28:D28)</f>
        <v>934000</v>
      </c>
      <c r="E60" s="82">
        <f>SUM(E30:E32)+SUM(E28:E28)</f>
        <v>934000</v>
      </c>
    </row>
    <row r="61" spans="1:5" s="10" customFormat="1" ht="15.75">
      <c r="A61" s="41" t="s">
        <v>185</v>
      </c>
      <c r="B61" s="100"/>
      <c r="C61" s="83">
        <f>SUM(C62:C64)</f>
        <v>840000</v>
      </c>
      <c r="D61" s="83">
        <f>SUM(D62:D64)</f>
        <v>973000</v>
      </c>
      <c r="E61" s="83">
        <f>SUM(E62:E64)</f>
        <v>999000</v>
      </c>
    </row>
    <row r="62" spans="1:5" s="10" customFormat="1" ht="15.75">
      <c r="A62" s="85" t="s">
        <v>403</v>
      </c>
      <c r="B62" s="98">
        <v>1</v>
      </c>
      <c r="C62" s="82">
        <f>SUMIF($B$19:$B$61,"1",C$19:C$61)</f>
        <v>0</v>
      </c>
      <c r="D62" s="82">
        <f>SUMIF($B$19:$B$61,"1",D$19:D$61)</f>
        <v>0</v>
      </c>
      <c r="E62" s="82">
        <f>SUMIF($B$19:$B$61,"1",E$19:E$61)</f>
        <v>0</v>
      </c>
    </row>
    <row r="63" spans="1:5" s="10" customFormat="1" ht="15.75">
      <c r="A63" s="85" t="s">
        <v>245</v>
      </c>
      <c r="B63" s="98">
        <v>2</v>
      </c>
      <c r="C63" s="82">
        <f>SUMIF($B$19:$B$61,"2",C$19:C$61)</f>
        <v>840000</v>
      </c>
      <c r="D63" s="82">
        <f>SUMIF($B$19:$B$61,"2",D$19:D$61)</f>
        <v>973000</v>
      </c>
      <c r="E63" s="82">
        <f>SUMIF($B$19:$B$61,"2",E$19:E$61)</f>
        <v>999000</v>
      </c>
    </row>
    <row r="64" spans="1:5" s="10" customFormat="1" ht="15.75">
      <c r="A64" s="85" t="s">
        <v>137</v>
      </c>
      <c r="B64" s="98">
        <v>3</v>
      </c>
      <c r="C64" s="82">
        <f>SUMIF($B$19:$B$61,"3",C$19:C$61)</f>
        <v>0</v>
      </c>
      <c r="D64" s="82">
        <f>SUMIF($B$19:$B$61,"3",D$19:D$61)</f>
        <v>0</v>
      </c>
      <c r="E64" s="82">
        <f>SUMIF($B$19:$B$61,"3",E$19:E$61)</f>
        <v>0</v>
      </c>
    </row>
    <row r="65" spans="1:5" s="10" customFormat="1" ht="15.75">
      <c r="A65" s="65" t="s">
        <v>246</v>
      </c>
      <c r="B65" s="17"/>
      <c r="C65" s="125"/>
      <c r="D65" s="125"/>
      <c r="E65" s="125"/>
    </row>
    <row r="66" spans="1:5" s="10" customFormat="1" ht="15.75" hidden="1">
      <c r="A66" s="62" t="s">
        <v>199</v>
      </c>
      <c r="B66" s="17"/>
      <c r="C66" s="125"/>
      <c r="D66" s="125"/>
      <c r="E66" s="125"/>
    </row>
    <row r="67" spans="1:5" s="10" customFormat="1" ht="31.5">
      <c r="A67" s="62" t="s">
        <v>605</v>
      </c>
      <c r="B67" s="17">
        <v>2</v>
      </c>
      <c r="C67" s="125"/>
      <c r="D67" s="125">
        <v>15956</v>
      </c>
      <c r="E67" s="125">
        <v>15956</v>
      </c>
    </row>
    <row r="68" spans="1:5" s="10" customFormat="1" ht="31.5" hidden="1">
      <c r="A68" s="62" t="s">
        <v>437</v>
      </c>
      <c r="B68" s="17"/>
      <c r="C68" s="125"/>
      <c r="D68" s="125"/>
      <c r="E68" s="125"/>
    </row>
    <row r="69" spans="1:5" s="10" customFormat="1" ht="15.75" hidden="1">
      <c r="A69" s="62" t="s">
        <v>436</v>
      </c>
      <c r="B69" s="17"/>
      <c r="C69" s="125"/>
      <c r="D69" s="125"/>
      <c r="E69" s="125"/>
    </row>
    <row r="70" spans="1:5" s="10" customFormat="1" ht="15.75" hidden="1">
      <c r="A70" s="62"/>
      <c r="B70" s="17"/>
      <c r="C70" s="125"/>
      <c r="D70" s="125"/>
      <c r="E70" s="125"/>
    </row>
    <row r="71" spans="1:5" s="10" customFormat="1" ht="31.5" hidden="1">
      <c r="A71" s="62" t="s">
        <v>197</v>
      </c>
      <c r="B71" s="17"/>
      <c r="C71" s="125"/>
      <c r="D71" s="125"/>
      <c r="E71" s="125"/>
    </row>
    <row r="72" spans="1:5" s="10" customFormat="1" ht="15.75" hidden="1">
      <c r="A72" s="62"/>
      <c r="B72" s="17"/>
      <c r="C72" s="125"/>
      <c r="D72" s="125"/>
      <c r="E72" s="125"/>
    </row>
    <row r="73" spans="1:5" s="10" customFormat="1" ht="31.5" hidden="1">
      <c r="A73" s="62" t="s">
        <v>198</v>
      </c>
      <c r="B73" s="17"/>
      <c r="C73" s="125"/>
      <c r="D73" s="125"/>
      <c r="E73" s="125"/>
    </row>
    <row r="74" spans="1:5" s="10" customFormat="1" ht="15.75" hidden="1">
      <c r="A74" s="62"/>
      <c r="B74" s="17"/>
      <c r="C74" s="125"/>
      <c r="D74" s="125"/>
      <c r="E74" s="125"/>
    </row>
    <row r="75" spans="1:5" s="10" customFormat="1" ht="31.5" hidden="1">
      <c r="A75" s="62" t="s">
        <v>201</v>
      </c>
      <c r="B75" s="17"/>
      <c r="C75" s="125"/>
      <c r="D75" s="125"/>
      <c r="E75" s="125"/>
    </row>
    <row r="76" spans="1:5" s="10" customFormat="1" ht="15.75" hidden="1">
      <c r="A76" s="85" t="s">
        <v>157</v>
      </c>
      <c r="B76" s="100">
        <v>2</v>
      </c>
      <c r="C76" s="125"/>
      <c r="D76" s="125"/>
      <c r="E76" s="125"/>
    </row>
    <row r="77" spans="1:5" s="10" customFormat="1" ht="15.75" hidden="1">
      <c r="A77" s="84" t="s">
        <v>131</v>
      </c>
      <c r="B77" s="17"/>
      <c r="C77" s="125"/>
      <c r="D77" s="125"/>
      <c r="E77" s="125"/>
    </row>
    <row r="78" spans="1:5" s="10" customFormat="1" ht="15.75" hidden="1">
      <c r="A78" s="106" t="s">
        <v>156</v>
      </c>
      <c r="B78" s="17"/>
      <c r="C78" s="125">
        <f>SUM(C76:C77)</f>
        <v>0</v>
      </c>
      <c r="D78" s="125">
        <f>SUM(D76:D77)</f>
        <v>0</v>
      </c>
      <c r="E78" s="125">
        <f>SUM(E76:E77)</f>
        <v>0</v>
      </c>
    </row>
    <row r="79" spans="1:5" s="10" customFormat="1" ht="15.75">
      <c r="A79" s="85" t="s">
        <v>142</v>
      </c>
      <c r="B79" s="17">
        <v>2</v>
      </c>
      <c r="C79" s="82">
        <v>443181</v>
      </c>
      <c r="D79" s="82">
        <v>443181</v>
      </c>
      <c r="E79" s="82">
        <v>443181</v>
      </c>
    </row>
    <row r="80" spans="1:5" s="10" customFormat="1" ht="15.75" hidden="1">
      <c r="A80" s="84" t="s">
        <v>458</v>
      </c>
      <c r="B80" s="100">
        <v>2</v>
      </c>
      <c r="C80" s="125"/>
      <c r="D80" s="125"/>
      <c r="E80" s="125"/>
    </row>
    <row r="81" spans="1:5" s="10" customFormat="1" ht="15.75">
      <c r="A81" s="84" t="s">
        <v>542</v>
      </c>
      <c r="B81" s="100">
        <v>2</v>
      </c>
      <c r="C81" s="82">
        <v>16978</v>
      </c>
      <c r="D81" s="82">
        <v>16978</v>
      </c>
      <c r="E81" s="82">
        <v>16978</v>
      </c>
    </row>
    <row r="82" spans="1:5" s="10" customFormat="1" ht="15.75" hidden="1">
      <c r="A82" s="84" t="s">
        <v>459</v>
      </c>
      <c r="B82" s="100">
        <v>2</v>
      </c>
      <c r="C82" s="125"/>
      <c r="D82" s="125"/>
      <c r="E82" s="125"/>
    </row>
    <row r="83" spans="1:5" s="10" customFormat="1" ht="15.75">
      <c r="A83" s="84" t="s">
        <v>543</v>
      </c>
      <c r="B83" s="100">
        <v>2</v>
      </c>
      <c r="C83" s="82">
        <v>11908</v>
      </c>
      <c r="D83" s="82">
        <v>11908</v>
      </c>
      <c r="E83" s="82">
        <v>11908</v>
      </c>
    </row>
    <row r="84" spans="1:5" s="10" customFormat="1" ht="15.75" hidden="1">
      <c r="A84" s="84" t="s">
        <v>460</v>
      </c>
      <c r="B84" s="100">
        <v>2</v>
      </c>
      <c r="C84" s="125"/>
      <c r="D84" s="125"/>
      <c r="E84" s="125"/>
    </row>
    <row r="85" spans="1:5" s="10" customFormat="1" ht="15.75">
      <c r="A85" s="84" t="s">
        <v>544</v>
      </c>
      <c r="B85" s="100">
        <v>2</v>
      </c>
      <c r="C85" s="82">
        <v>87895</v>
      </c>
      <c r="D85" s="82">
        <v>87895</v>
      </c>
      <c r="E85" s="82">
        <v>87895</v>
      </c>
    </row>
    <row r="86" spans="1:5" s="10" customFormat="1" ht="15.75" hidden="1">
      <c r="A86" s="84" t="s">
        <v>473</v>
      </c>
      <c r="B86" s="17">
        <v>2</v>
      </c>
      <c r="C86" s="125"/>
      <c r="D86" s="125"/>
      <c r="E86" s="125"/>
    </row>
    <row r="87" spans="1:5" s="10" customFormat="1" ht="15.75">
      <c r="A87" s="130" t="s">
        <v>537</v>
      </c>
      <c r="B87" s="17">
        <v>2</v>
      </c>
      <c r="C87" s="82">
        <v>5000</v>
      </c>
      <c r="D87" s="82">
        <v>5000</v>
      </c>
      <c r="E87" s="82">
        <v>5000</v>
      </c>
    </row>
    <row r="88" spans="1:5" s="10" customFormat="1" ht="31.5">
      <c r="A88" s="106" t="s">
        <v>202</v>
      </c>
      <c r="B88" s="17"/>
      <c r="C88" s="82">
        <f>SUM(C79:C87)</f>
        <v>564962</v>
      </c>
      <c r="D88" s="82">
        <f>SUM(D79:D87)</f>
        <v>564962</v>
      </c>
      <c r="E88" s="82">
        <f>SUM(E79:E87)</f>
        <v>564962</v>
      </c>
    </row>
    <row r="89" spans="1:5" s="10" customFormat="1" ht="15.75" hidden="1">
      <c r="A89" s="84" t="s">
        <v>466</v>
      </c>
      <c r="B89" s="100">
        <v>2</v>
      </c>
      <c r="C89" s="125"/>
      <c r="D89" s="125"/>
      <c r="E89" s="125"/>
    </row>
    <row r="90" spans="1:5" s="10" customFormat="1" ht="15.75" hidden="1">
      <c r="A90" s="84" t="s">
        <v>467</v>
      </c>
      <c r="B90" s="100">
        <v>2</v>
      </c>
      <c r="C90" s="125"/>
      <c r="D90" s="125"/>
      <c r="E90" s="125"/>
    </row>
    <row r="91" spans="1:5" s="10" customFormat="1" ht="15.75" hidden="1">
      <c r="A91" s="84" t="s">
        <v>468</v>
      </c>
      <c r="B91" s="100">
        <v>2</v>
      </c>
      <c r="C91" s="125"/>
      <c r="D91" s="125"/>
      <c r="E91" s="125"/>
    </row>
    <row r="92" spans="1:5" s="10" customFormat="1" ht="15.75" hidden="1">
      <c r="A92" s="84" t="s">
        <v>469</v>
      </c>
      <c r="B92" s="100">
        <v>2</v>
      </c>
      <c r="C92" s="125"/>
      <c r="D92" s="125"/>
      <c r="E92" s="125"/>
    </row>
    <row r="93" spans="1:5" s="10" customFormat="1" ht="15.75" hidden="1">
      <c r="A93" s="84" t="s">
        <v>470</v>
      </c>
      <c r="B93" s="100">
        <v>2</v>
      </c>
      <c r="C93" s="125"/>
      <c r="D93" s="125"/>
      <c r="E93" s="125"/>
    </row>
    <row r="94" spans="1:5" s="10" customFormat="1" ht="15.75">
      <c r="A94" s="84" t="s">
        <v>549</v>
      </c>
      <c r="B94" s="100">
        <v>2</v>
      </c>
      <c r="C94" s="82">
        <v>191149</v>
      </c>
      <c r="D94" s="82">
        <v>191149</v>
      </c>
      <c r="E94" s="82">
        <v>191149</v>
      </c>
    </row>
    <row r="95" spans="1:5" s="10" customFormat="1" ht="15.75" hidden="1">
      <c r="A95" s="84" t="s">
        <v>472</v>
      </c>
      <c r="B95" s="17">
        <v>2</v>
      </c>
      <c r="C95" s="125"/>
      <c r="D95" s="125"/>
      <c r="E95" s="125"/>
    </row>
    <row r="96" spans="1:5" s="10" customFormat="1" ht="15.75" hidden="1">
      <c r="A96" s="84" t="s">
        <v>473</v>
      </c>
      <c r="B96" s="17">
        <v>2</v>
      </c>
      <c r="C96" s="125"/>
      <c r="D96" s="125"/>
      <c r="E96" s="125"/>
    </row>
    <row r="97" spans="1:5" s="10" customFormat="1" ht="15.75" hidden="1">
      <c r="A97" s="84" t="s">
        <v>505</v>
      </c>
      <c r="B97" s="17">
        <v>2</v>
      </c>
      <c r="C97" s="125"/>
      <c r="D97" s="125"/>
      <c r="E97" s="125"/>
    </row>
    <row r="98" spans="1:5" s="10" customFormat="1" ht="15.75" hidden="1">
      <c r="A98" s="84" t="s">
        <v>131</v>
      </c>
      <c r="B98" s="17"/>
      <c r="C98" s="125"/>
      <c r="D98" s="125"/>
      <c r="E98" s="125"/>
    </row>
    <row r="99" spans="1:5" s="10" customFormat="1" ht="15.75">
      <c r="A99" s="106" t="s">
        <v>203</v>
      </c>
      <c r="B99" s="17"/>
      <c r="C99" s="82">
        <f>SUM(C89:C98)</f>
        <v>191149</v>
      </c>
      <c r="D99" s="82">
        <f>SUM(D89:D98)</f>
        <v>191149</v>
      </c>
      <c r="E99" s="82">
        <f>SUM(E89:E98)</f>
        <v>191149</v>
      </c>
    </row>
    <row r="100" spans="1:5" s="10" customFormat="1" ht="31.5">
      <c r="A100" s="107" t="s">
        <v>200</v>
      </c>
      <c r="B100" s="17"/>
      <c r="C100" s="82">
        <f>C78+C88+C99</f>
        <v>756111</v>
      </c>
      <c r="D100" s="82">
        <f>D78+D88+D99</f>
        <v>756111</v>
      </c>
      <c r="E100" s="82">
        <f>E78+E88+E99</f>
        <v>756111</v>
      </c>
    </row>
    <row r="101" spans="1:5" s="10" customFormat="1" ht="15.75" hidden="1">
      <c r="A101" s="62"/>
      <c r="B101" s="100"/>
      <c r="C101" s="125"/>
      <c r="D101" s="125"/>
      <c r="E101" s="125"/>
    </row>
    <row r="102" spans="1:5" s="10" customFormat="1" ht="31.5" hidden="1">
      <c r="A102" s="62" t="s">
        <v>204</v>
      </c>
      <c r="B102" s="100"/>
      <c r="C102" s="125"/>
      <c r="D102" s="125"/>
      <c r="E102" s="125"/>
    </row>
    <row r="103" spans="1:5" s="10" customFormat="1" ht="15.75">
      <c r="A103" s="85" t="s">
        <v>456</v>
      </c>
      <c r="B103" s="100">
        <v>2</v>
      </c>
      <c r="C103" s="82">
        <v>100000</v>
      </c>
      <c r="D103" s="82">
        <v>100000</v>
      </c>
      <c r="E103" s="82">
        <v>100000</v>
      </c>
    </row>
    <row r="104" spans="1:5" s="10" customFormat="1" ht="47.25">
      <c r="A104" s="62" t="s">
        <v>205</v>
      </c>
      <c r="B104" s="100"/>
      <c r="C104" s="82">
        <f>SUM(C103)</f>
        <v>100000</v>
      </c>
      <c r="D104" s="82">
        <f>SUM(D103)</f>
        <v>100000</v>
      </c>
      <c r="E104" s="82">
        <f>SUM(E103)</f>
        <v>100000</v>
      </c>
    </row>
    <row r="105" spans="1:5" s="10" customFormat="1" ht="15.75" hidden="1">
      <c r="A105" s="62" t="s">
        <v>206</v>
      </c>
      <c r="B105" s="100"/>
      <c r="C105" s="125"/>
      <c r="D105" s="125"/>
      <c r="E105" s="125"/>
    </row>
    <row r="106" spans="1:5" s="10" customFormat="1" ht="15.75" hidden="1">
      <c r="A106" s="62" t="s">
        <v>207</v>
      </c>
      <c r="B106" s="100"/>
      <c r="C106" s="125"/>
      <c r="D106" s="125"/>
      <c r="E106" s="125"/>
    </row>
    <row r="107" spans="1:5" s="10" customFormat="1" ht="15.75" hidden="1">
      <c r="A107" s="119" t="s">
        <v>457</v>
      </c>
      <c r="B107" s="100">
        <v>2</v>
      </c>
      <c r="C107" s="125"/>
      <c r="D107" s="125"/>
      <c r="E107" s="125"/>
    </row>
    <row r="108" spans="1:5" s="10" customFormat="1" ht="15.75" hidden="1">
      <c r="A108" s="119" t="s">
        <v>474</v>
      </c>
      <c r="B108" s="100">
        <v>2</v>
      </c>
      <c r="C108" s="125"/>
      <c r="D108" s="125"/>
      <c r="E108" s="125"/>
    </row>
    <row r="109" spans="1:5" s="10" customFormat="1" ht="15.75">
      <c r="A109" s="119" t="s">
        <v>614</v>
      </c>
      <c r="B109" s="100">
        <v>2</v>
      </c>
      <c r="C109" s="125"/>
      <c r="D109" s="125">
        <v>20000</v>
      </c>
      <c r="E109" s="125">
        <v>20000</v>
      </c>
    </row>
    <row r="110" spans="1:5" s="10" customFormat="1" ht="15.75">
      <c r="A110" s="119" t="s">
        <v>475</v>
      </c>
      <c r="B110" s="100">
        <v>2</v>
      </c>
      <c r="C110" s="82">
        <v>50000</v>
      </c>
      <c r="D110" s="82">
        <v>20000</v>
      </c>
      <c r="E110" s="82">
        <v>20000</v>
      </c>
    </row>
    <row r="111" spans="1:5" s="10" customFormat="1" ht="15.75">
      <c r="A111" s="108" t="s">
        <v>208</v>
      </c>
      <c r="B111" s="100"/>
      <c r="C111" s="82">
        <f>SUM(C107:C110)</f>
        <v>50000</v>
      </c>
      <c r="D111" s="82">
        <f>SUM(D107:D110)</f>
        <v>40000</v>
      </c>
      <c r="E111" s="82">
        <f>SUM(E107:E110)</f>
        <v>40000</v>
      </c>
    </row>
    <row r="112" spans="1:5" s="10" customFormat="1" ht="15.75" hidden="1">
      <c r="A112" s="85" t="s">
        <v>155</v>
      </c>
      <c r="B112" s="100">
        <v>2</v>
      </c>
      <c r="C112" s="125"/>
      <c r="D112" s="125"/>
      <c r="E112" s="125"/>
    </row>
    <row r="113" spans="1:5" s="10" customFormat="1" ht="15.75" hidden="1">
      <c r="A113" s="85"/>
      <c r="B113" s="100"/>
      <c r="C113" s="125"/>
      <c r="D113" s="125"/>
      <c r="E113" s="125"/>
    </row>
    <row r="114" spans="1:5" s="10" customFormat="1" ht="15.75" hidden="1">
      <c r="A114" s="108" t="s">
        <v>154</v>
      </c>
      <c r="B114" s="100"/>
      <c r="C114" s="125">
        <f>SUM(C112:C113)</f>
        <v>0</v>
      </c>
      <c r="D114" s="125">
        <f>SUM(D112:D113)</f>
        <v>0</v>
      </c>
      <c r="E114" s="125">
        <f>SUM(E112:E113)</f>
        <v>0</v>
      </c>
    </row>
    <row r="115" spans="1:5" s="10" customFormat="1" ht="15.75" hidden="1">
      <c r="A115" s="85"/>
      <c r="B115" s="100"/>
      <c r="C115" s="125"/>
      <c r="D115" s="125"/>
      <c r="E115" s="125"/>
    </row>
    <row r="116" spans="1:5" s="10" customFormat="1" ht="15.75" hidden="1">
      <c r="A116" s="66" t="s">
        <v>551</v>
      </c>
      <c r="B116" s="100">
        <v>2</v>
      </c>
      <c r="C116" s="125"/>
      <c r="D116" s="125"/>
      <c r="E116" s="125"/>
    </row>
    <row r="117" spans="1:5" s="10" customFormat="1" ht="15.75" hidden="1">
      <c r="A117" s="108" t="s">
        <v>209</v>
      </c>
      <c r="B117" s="100"/>
      <c r="C117" s="125">
        <f>SUM(C115:C116)</f>
        <v>0</v>
      </c>
      <c r="D117" s="125">
        <f>SUM(D115:D116)</f>
        <v>0</v>
      </c>
      <c r="E117" s="125">
        <f>SUM(E115:E116)</f>
        <v>0</v>
      </c>
    </row>
    <row r="118" spans="1:5" s="10" customFormat="1" ht="15.75" hidden="1">
      <c r="A118" s="138"/>
      <c r="B118" s="138"/>
      <c r="C118" s="138"/>
      <c r="D118" s="138"/>
      <c r="E118" s="138"/>
    </row>
    <row r="119" spans="1:5" s="10" customFormat="1" ht="15.75" hidden="1">
      <c r="A119" s="62"/>
      <c r="B119" s="100"/>
      <c r="C119" s="125"/>
      <c r="D119" s="125"/>
      <c r="E119" s="125"/>
    </row>
    <row r="120" spans="1:5" s="10" customFormat="1" ht="31.5">
      <c r="A120" s="107" t="s">
        <v>438</v>
      </c>
      <c r="B120" s="100"/>
      <c r="C120" s="82">
        <f>C111+C114+C117</f>
        <v>50000</v>
      </c>
      <c r="D120" s="82">
        <f>D111+D114+D117</f>
        <v>40000</v>
      </c>
      <c r="E120" s="82">
        <f>E111+E114+E117</f>
        <v>40000</v>
      </c>
    </row>
    <row r="121" spans="1:5" s="10" customFormat="1" ht="15.75">
      <c r="A121" s="85" t="s">
        <v>228</v>
      </c>
      <c r="B121" s="100">
        <v>2</v>
      </c>
      <c r="C121" s="125">
        <v>283173</v>
      </c>
      <c r="D121" s="125">
        <v>15517</v>
      </c>
      <c r="E121" s="125">
        <v>851367</v>
      </c>
    </row>
    <row r="122" spans="1:5" s="10" customFormat="1" ht="15.75" hidden="1">
      <c r="A122" s="85" t="s">
        <v>229</v>
      </c>
      <c r="B122" s="100">
        <v>2</v>
      </c>
      <c r="C122" s="125"/>
      <c r="D122" s="125"/>
      <c r="E122" s="125"/>
    </row>
    <row r="123" spans="1:5" s="10" customFormat="1" ht="15.75">
      <c r="A123" s="62" t="s">
        <v>439</v>
      </c>
      <c r="B123" s="100"/>
      <c r="C123" s="82">
        <f>SUM(C121:C122)</f>
        <v>283173</v>
      </c>
      <c r="D123" s="82">
        <f>SUM(D121:D122)</f>
        <v>15517</v>
      </c>
      <c r="E123" s="82">
        <f>SUM(E121:E122)</f>
        <v>851367</v>
      </c>
    </row>
    <row r="124" spans="1:5" s="10" customFormat="1" ht="15.75">
      <c r="A124" s="64" t="s">
        <v>246</v>
      </c>
      <c r="B124" s="100"/>
      <c r="C124" s="83">
        <f>SUM(C125:C125:C127)</f>
        <v>1189284</v>
      </c>
      <c r="D124" s="83">
        <f>SUM(D125:D125:D127)</f>
        <v>927584</v>
      </c>
      <c r="E124" s="83">
        <f>SUM(E125:E125:E127)</f>
        <v>1763434</v>
      </c>
    </row>
    <row r="125" spans="1:5" s="10" customFormat="1" ht="15.75">
      <c r="A125" s="85" t="s">
        <v>403</v>
      </c>
      <c r="B125" s="98">
        <v>1</v>
      </c>
      <c r="C125" s="82">
        <f>SUMIF($B$65:$B$124,"1",C$65:C$124)</f>
        <v>0</v>
      </c>
      <c r="D125" s="82">
        <f>SUMIF($B$65:$B$124,"1",D$65:D$124)</f>
        <v>0</v>
      </c>
      <c r="E125" s="82">
        <f>SUMIF($B$65:$B$124,"1",E$65:E$124)</f>
        <v>0</v>
      </c>
    </row>
    <row r="126" spans="1:5" s="10" customFormat="1" ht="15.75">
      <c r="A126" s="85" t="s">
        <v>245</v>
      </c>
      <c r="B126" s="98">
        <v>2</v>
      </c>
      <c r="C126" s="82">
        <f>SUMIF($B$65:$B$124,"2",C$65:C$124)</f>
        <v>1189284</v>
      </c>
      <c r="D126" s="82">
        <f>SUMIF($B$65:$B$124,"2",D$65:D$124)</f>
        <v>927584</v>
      </c>
      <c r="E126" s="82">
        <f>SUMIF($B$65:$B$124,"2",E$65:E$124)</f>
        <v>1763434</v>
      </c>
    </row>
    <row r="127" spans="1:5" s="10" customFormat="1" ht="15.75">
      <c r="A127" s="85" t="s">
        <v>137</v>
      </c>
      <c r="B127" s="98">
        <v>3</v>
      </c>
      <c r="C127" s="82">
        <f>SUMIF($B$65:$B$124,"3",C$65:C$124)</f>
        <v>0</v>
      </c>
      <c r="D127" s="82">
        <f>SUMIF($B$65:$B$124,"3",D$65:D$124)</f>
        <v>0</v>
      </c>
      <c r="E127" s="82">
        <f>SUMIF($B$65:$B$124,"3",E$65:E$124)</f>
        <v>0</v>
      </c>
    </row>
    <row r="128" spans="1:5" ht="15.75">
      <c r="A128" s="66" t="s">
        <v>93</v>
      </c>
      <c r="B128" s="100"/>
      <c r="C128" s="125"/>
      <c r="D128" s="125"/>
      <c r="E128" s="125"/>
    </row>
    <row r="129" spans="1:5" ht="15.75">
      <c r="A129" s="41" t="s">
        <v>247</v>
      </c>
      <c r="B129" s="100"/>
      <c r="C129" s="83">
        <f>SUM(C130:C132)</f>
        <v>12435734</v>
      </c>
      <c r="D129" s="83">
        <f>SUM(D130:D132)</f>
        <v>12396420</v>
      </c>
      <c r="E129" s="83">
        <f>SUM(E130:E132)</f>
        <v>13396420</v>
      </c>
    </row>
    <row r="130" spans="1:5" ht="15.75">
      <c r="A130" s="85" t="s">
        <v>403</v>
      </c>
      <c r="B130" s="98">
        <v>1</v>
      </c>
      <c r="C130" s="82">
        <f>Felh!J28</f>
        <v>0</v>
      </c>
      <c r="D130" s="82">
        <f>Felh!K28</f>
        <v>0</v>
      </c>
      <c r="E130" s="82">
        <f>Felh!L28</f>
        <v>0</v>
      </c>
    </row>
    <row r="131" spans="1:5" ht="15.75">
      <c r="A131" s="85" t="s">
        <v>245</v>
      </c>
      <c r="B131" s="98">
        <v>2</v>
      </c>
      <c r="C131" s="82">
        <f>Felh!J29</f>
        <v>12435734</v>
      </c>
      <c r="D131" s="82">
        <f>Felh!K29</f>
        <v>12396420</v>
      </c>
      <c r="E131" s="82">
        <f>Felh!L29</f>
        <v>13396420</v>
      </c>
    </row>
    <row r="132" spans="1:5" ht="15.75">
      <c r="A132" s="85" t="s">
        <v>137</v>
      </c>
      <c r="B132" s="98">
        <v>3</v>
      </c>
      <c r="C132" s="82">
        <f>Felh!J30</f>
        <v>0</v>
      </c>
      <c r="D132" s="82">
        <f>Felh!K30</f>
        <v>0</v>
      </c>
      <c r="E132" s="82">
        <f>Felh!L30</f>
        <v>0</v>
      </c>
    </row>
    <row r="133" spans="1:5" ht="15.75">
      <c r="A133" s="41" t="s">
        <v>248</v>
      </c>
      <c r="B133" s="100"/>
      <c r="C133" s="83">
        <f>SUM(C134:C136)</f>
        <v>1213549</v>
      </c>
      <c r="D133" s="83">
        <f>SUM(D134:D136)</f>
        <v>3797749</v>
      </c>
      <c r="E133" s="83">
        <f>SUM(E134:E136)</f>
        <v>4597749</v>
      </c>
    </row>
    <row r="134" spans="1:5" ht="15.75">
      <c r="A134" s="85" t="s">
        <v>403</v>
      </c>
      <c r="B134" s="98">
        <v>1</v>
      </c>
      <c r="C134" s="82">
        <f>Felh!J45</f>
        <v>0</v>
      </c>
      <c r="D134" s="82">
        <f>Felh!K45</f>
        <v>0</v>
      </c>
      <c r="E134" s="82">
        <f>Felh!L45</f>
        <v>0</v>
      </c>
    </row>
    <row r="135" spans="1:5" ht="15.75">
      <c r="A135" s="85" t="s">
        <v>245</v>
      </c>
      <c r="B135" s="98">
        <v>2</v>
      </c>
      <c r="C135" s="82">
        <f>Felh!J46</f>
        <v>1213549</v>
      </c>
      <c r="D135" s="82">
        <f>Felh!K46</f>
        <v>3797749</v>
      </c>
      <c r="E135" s="82">
        <f>Felh!L46</f>
        <v>4597749</v>
      </c>
    </row>
    <row r="136" spans="1:5" ht="15" customHeight="1">
      <c r="A136" s="85" t="s">
        <v>137</v>
      </c>
      <c r="B136" s="98">
        <v>3</v>
      </c>
      <c r="C136" s="82">
        <f>Felh!J47</f>
        <v>0</v>
      </c>
      <c r="D136" s="82">
        <f>Felh!K47</f>
        <v>0</v>
      </c>
      <c r="E136" s="82">
        <f>Felh!L47</f>
        <v>0</v>
      </c>
    </row>
    <row r="137" spans="1:5" ht="15.75">
      <c r="A137" s="41" t="s">
        <v>249</v>
      </c>
      <c r="B137" s="100"/>
      <c r="C137" s="83">
        <f>SUM(C138:C140)</f>
        <v>20488</v>
      </c>
      <c r="D137" s="83">
        <f>SUM(D138:D140)</f>
        <v>30488</v>
      </c>
      <c r="E137" s="83">
        <f>SUM(E138:E140)</f>
        <v>30488</v>
      </c>
    </row>
    <row r="138" spans="1:5" ht="15.75">
      <c r="A138" s="85" t="s">
        <v>403</v>
      </c>
      <c r="B138" s="98">
        <v>1</v>
      </c>
      <c r="C138" s="82">
        <f>Felh!J65</f>
        <v>0</v>
      </c>
      <c r="D138" s="82">
        <f>Felh!K65</f>
        <v>0</v>
      </c>
      <c r="E138" s="82">
        <f>Felh!L65</f>
        <v>0</v>
      </c>
    </row>
    <row r="139" spans="1:5" ht="15.75">
      <c r="A139" s="85" t="s">
        <v>245</v>
      </c>
      <c r="B139" s="98">
        <v>2</v>
      </c>
      <c r="C139" s="82">
        <f>Felh!J66</f>
        <v>20488</v>
      </c>
      <c r="D139" s="82">
        <f>Felh!K66</f>
        <v>30488</v>
      </c>
      <c r="E139" s="82">
        <f>Felh!L66</f>
        <v>30488</v>
      </c>
    </row>
    <row r="140" spans="1:5" ht="15.75">
      <c r="A140" s="85" t="s">
        <v>137</v>
      </c>
      <c r="B140" s="98">
        <v>3</v>
      </c>
      <c r="C140" s="82">
        <f>Felh!J67</f>
        <v>0</v>
      </c>
      <c r="D140" s="82">
        <f>Felh!K67</f>
        <v>0</v>
      </c>
      <c r="E140" s="82">
        <f>Felh!L67</f>
        <v>0</v>
      </c>
    </row>
    <row r="141" spans="1:5" ht="16.5">
      <c r="A141" s="68" t="s">
        <v>250</v>
      </c>
      <c r="B141" s="101"/>
      <c r="C141" s="125"/>
      <c r="D141" s="125"/>
      <c r="E141" s="125"/>
    </row>
    <row r="142" spans="1:5" ht="15.75" hidden="1">
      <c r="A142" s="66" t="s">
        <v>139</v>
      </c>
      <c r="B142" s="100"/>
      <c r="C142" s="131"/>
      <c r="D142" s="131"/>
      <c r="E142" s="131"/>
    </row>
    <row r="143" spans="1:5" ht="15.75" hidden="1">
      <c r="A143" s="62" t="s">
        <v>235</v>
      </c>
      <c r="B143" s="100"/>
      <c r="C143" s="131"/>
      <c r="D143" s="131"/>
      <c r="E143" s="131"/>
    </row>
    <row r="144" spans="1:5" ht="31.5" hidden="1">
      <c r="A144" s="85" t="s">
        <v>440</v>
      </c>
      <c r="B144" s="100"/>
      <c r="C144" s="131"/>
      <c r="D144" s="131"/>
      <c r="E144" s="131"/>
    </row>
    <row r="145" spans="1:5" ht="31.5" hidden="1">
      <c r="A145" s="85" t="s">
        <v>237</v>
      </c>
      <c r="B145" s="100"/>
      <c r="C145" s="131"/>
      <c r="D145" s="131"/>
      <c r="E145" s="131"/>
    </row>
    <row r="146" spans="1:5" ht="31.5" hidden="1">
      <c r="A146" s="85" t="s">
        <v>441</v>
      </c>
      <c r="B146" s="100"/>
      <c r="C146" s="131"/>
      <c r="D146" s="131"/>
      <c r="E146" s="131"/>
    </row>
    <row r="147" spans="1:5" ht="31.5">
      <c r="A147" s="85" t="s">
        <v>552</v>
      </c>
      <c r="B147" s="100">
        <v>2</v>
      </c>
      <c r="C147" s="15">
        <v>359725</v>
      </c>
      <c r="D147" s="15">
        <v>359725</v>
      </c>
      <c r="E147" s="15">
        <v>838120</v>
      </c>
    </row>
    <row r="148" spans="1:5" ht="15.75" hidden="1">
      <c r="A148" s="85" t="s">
        <v>239</v>
      </c>
      <c r="B148" s="100"/>
      <c r="C148" s="131"/>
      <c r="D148" s="131"/>
      <c r="E148" s="131"/>
    </row>
    <row r="149" spans="1:5" ht="31.5" hidden="1">
      <c r="A149" s="85" t="s">
        <v>454</v>
      </c>
      <c r="B149" s="100"/>
      <c r="C149" s="131"/>
      <c r="D149" s="131"/>
      <c r="E149" s="131"/>
    </row>
    <row r="150" spans="1:5" ht="15.75" hidden="1">
      <c r="A150" s="85" t="s">
        <v>243</v>
      </c>
      <c r="B150" s="100"/>
      <c r="C150" s="131"/>
      <c r="D150" s="131"/>
      <c r="E150" s="131"/>
    </row>
    <row r="151" spans="1:5" ht="15.75" hidden="1">
      <c r="A151" s="62" t="s">
        <v>244</v>
      </c>
      <c r="B151" s="100"/>
      <c r="C151" s="131"/>
      <c r="D151" s="131"/>
      <c r="E151" s="131"/>
    </row>
    <row r="152" spans="1:5" ht="15.75" hidden="1">
      <c r="A152" s="62" t="s">
        <v>236</v>
      </c>
      <c r="B152" s="100"/>
      <c r="C152" s="131"/>
      <c r="D152" s="131"/>
      <c r="E152" s="131"/>
    </row>
    <row r="153" spans="1:5" ht="15.75">
      <c r="A153" s="41" t="s">
        <v>139</v>
      </c>
      <c r="B153" s="100"/>
      <c r="C153" s="83">
        <f>SUM(C154:C156)</f>
        <v>359725</v>
      </c>
      <c r="D153" s="83">
        <f>SUM(D154:D156)</f>
        <v>359725</v>
      </c>
      <c r="E153" s="83">
        <f>SUM(E154:E156)</f>
        <v>838120</v>
      </c>
    </row>
    <row r="154" spans="1:5" ht="15.75">
      <c r="A154" s="85" t="s">
        <v>403</v>
      </c>
      <c r="B154" s="98">
        <v>1</v>
      </c>
      <c r="C154" s="82">
        <f>SUMIF($B$142:$B$153,"1",C$142:C$153)</f>
        <v>0</v>
      </c>
      <c r="D154" s="82">
        <f>SUMIF($B$142:$B$153,"1",D$142:D$153)</f>
        <v>0</v>
      </c>
      <c r="E154" s="82">
        <f>SUMIF($B$142:$B$153,"1",E$142:E$153)</f>
        <v>0</v>
      </c>
    </row>
    <row r="155" spans="1:5" ht="15.75">
      <c r="A155" s="85" t="s">
        <v>245</v>
      </c>
      <c r="B155" s="98">
        <v>2</v>
      </c>
      <c r="C155" s="82">
        <f>SUMIF($B$142:$B$153,"2",C$142:C$153)</f>
        <v>359725</v>
      </c>
      <c r="D155" s="82">
        <f>SUMIF($B$142:$B$153,"2",D$142:D$153)</f>
        <v>359725</v>
      </c>
      <c r="E155" s="82">
        <f>SUMIF($B$142:$B$153,"2",E$142:E$153)</f>
        <v>838120</v>
      </c>
    </row>
    <row r="156" spans="1:5" ht="15.75">
      <c r="A156" s="85" t="s">
        <v>137</v>
      </c>
      <c r="B156" s="98">
        <v>3</v>
      </c>
      <c r="C156" s="82">
        <f>SUMIF($B$142:$B$153,"3",C$142:C$153)</f>
        <v>0</v>
      </c>
      <c r="D156" s="82">
        <f>SUMIF($B$142:$B$153,"3",D$142:D$153)</f>
        <v>0</v>
      </c>
      <c r="E156" s="82">
        <f>SUMIF($B$142:$B$153,"3",E$142:E$153)</f>
        <v>0</v>
      </c>
    </row>
    <row r="157" spans="1:5" ht="15.75" hidden="1">
      <c r="A157" s="66" t="s">
        <v>140</v>
      </c>
      <c r="B157" s="100"/>
      <c r="C157" s="131"/>
      <c r="D157" s="131"/>
      <c r="E157" s="131"/>
    </row>
    <row r="158" spans="1:5" ht="15.75" hidden="1">
      <c r="A158" s="62" t="s">
        <v>235</v>
      </c>
      <c r="B158" s="100"/>
      <c r="C158" s="131"/>
      <c r="D158" s="131"/>
      <c r="E158" s="131"/>
    </row>
    <row r="159" spans="1:5" ht="31.5" hidden="1">
      <c r="A159" s="85" t="s">
        <v>440</v>
      </c>
      <c r="B159" s="100"/>
      <c r="C159" s="131"/>
      <c r="D159" s="131"/>
      <c r="E159" s="131"/>
    </row>
    <row r="160" spans="1:5" ht="31.5" hidden="1">
      <c r="A160" s="85" t="s">
        <v>237</v>
      </c>
      <c r="B160" s="100"/>
      <c r="C160" s="131"/>
      <c r="D160" s="131"/>
      <c r="E160" s="131"/>
    </row>
    <row r="161" spans="1:5" ht="31.5" hidden="1">
      <c r="A161" s="85" t="s">
        <v>441</v>
      </c>
      <c r="B161" s="100"/>
      <c r="C161" s="131"/>
      <c r="D161" s="131"/>
      <c r="E161" s="131"/>
    </row>
    <row r="162" spans="1:5" ht="15.75" hidden="1">
      <c r="A162" s="85" t="s">
        <v>238</v>
      </c>
      <c r="B162" s="100"/>
      <c r="C162" s="131"/>
      <c r="D162" s="131"/>
      <c r="E162" s="131"/>
    </row>
    <row r="163" spans="1:5" ht="15.75" hidden="1">
      <c r="A163" s="85" t="s">
        <v>239</v>
      </c>
      <c r="B163" s="100"/>
      <c r="C163" s="131"/>
      <c r="D163" s="131"/>
      <c r="E163" s="131"/>
    </row>
    <row r="164" spans="1:5" ht="31.5" hidden="1">
      <c r="A164" s="85" t="s">
        <v>454</v>
      </c>
      <c r="B164" s="100"/>
      <c r="C164" s="131"/>
      <c r="D164" s="131"/>
      <c r="E164" s="131"/>
    </row>
    <row r="165" spans="1:5" ht="15.75" hidden="1">
      <c r="A165" s="85" t="s">
        <v>243</v>
      </c>
      <c r="B165" s="100"/>
      <c r="C165" s="131"/>
      <c r="D165" s="131"/>
      <c r="E165" s="131"/>
    </row>
    <row r="166" spans="1:5" ht="15.75" hidden="1">
      <c r="A166" s="62" t="s">
        <v>244</v>
      </c>
      <c r="B166" s="100"/>
      <c r="C166" s="131"/>
      <c r="D166" s="131"/>
      <c r="E166" s="131"/>
    </row>
    <row r="167" spans="1:5" ht="15.75" hidden="1">
      <c r="A167" s="62" t="s">
        <v>236</v>
      </c>
      <c r="B167" s="100"/>
      <c r="C167" s="131"/>
      <c r="D167" s="131"/>
      <c r="E167" s="131"/>
    </row>
    <row r="168" spans="1:5" ht="15.75" hidden="1">
      <c r="A168" s="41" t="s">
        <v>251</v>
      </c>
      <c r="B168" s="100"/>
      <c r="C168" s="135">
        <f>SUM(C169:C171)</f>
        <v>0</v>
      </c>
      <c r="D168" s="135">
        <f>SUM(D169:D171)</f>
        <v>0</v>
      </c>
      <c r="E168" s="135">
        <f>SUM(E169:E171)</f>
        <v>0</v>
      </c>
    </row>
    <row r="169" spans="1:5" ht="15.75" hidden="1">
      <c r="A169" s="85" t="s">
        <v>403</v>
      </c>
      <c r="B169" s="98">
        <v>1</v>
      </c>
      <c r="C169" s="125">
        <f>SUMIF($B$157:$B$168,"1",C$157:C$168)</f>
        <v>0</v>
      </c>
      <c r="D169" s="125">
        <f>SUMIF($B$157:$B$168,"1",D$157:D$168)</f>
        <v>0</v>
      </c>
      <c r="E169" s="125">
        <f>SUMIF($B$157:$B$168,"1",E$157:E$168)</f>
        <v>0</v>
      </c>
    </row>
    <row r="170" spans="1:5" ht="15.75" hidden="1">
      <c r="A170" s="85" t="s">
        <v>245</v>
      </c>
      <c r="B170" s="98">
        <v>2</v>
      </c>
      <c r="C170" s="125">
        <f>SUMIF($B$157:$B$168,"2",C$157:C$168)</f>
        <v>0</v>
      </c>
      <c r="D170" s="125">
        <f>SUMIF($B$157:$B$168,"2",D$157:D$168)</f>
        <v>0</v>
      </c>
      <c r="E170" s="125">
        <f>SUMIF($B$157:$B$168,"2",E$157:E$168)</f>
        <v>0</v>
      </c>
    </row>
    <row r="171" spans="1:5" ht="15.75" hidden="1">
      <c r="A171" s="85" t="s">
        <v>137</v>
      </c>
      <c r="B171" s="98">
        <v>3</v>
      </c>
      <c r="C171" s="125">
        <f>SUMIF($B$157:$B$168,"3",C$157:C$168)</f>
        <v>0</v>
      </c>
      <c r="D171" s="125">
        <f>SUMIF($B$157:$B$168,"3",D$157:D$168)</f>
        <v>0</v>
      </c>
      <c r="E171" s="125">
        <f>SUMIF($B$157:$B$168,"3",E$157:E$168)</f>
        <v>0</v>
      </c>
    </row>
    <row r="172" spans="1:5" ht="16.5">
      <c r="A172" s="67" t="s">
        <v>141</v>
      </c>
      <c r="B172" s="101"/>
      <c r="C172" s="18">
        <f>C7+C11+C15+C61+C124+C129+C133+C137+C153+C168</f>
        <v>30550960</v>
      </c>
      <c r="D172" s="18">
        <f>D7+D11+D15+D61+D124+D129+D133+D137+D153+D168</f>
        <v>33735271</v>
      </c>
      <c r="E172" s="18">
        <f>E7+E11+E15+E61+E124+E129+E133+E137+E153+E168</f>
        <v>36932300</v>
      </c>
    </row>
    <row r="173" ht="15.75" hidden="1">
      <c r="C173" s="136">
        <f>Bevételek!C308</f>
        <v>30550960</v>
      </c>
    </row>
    <row r="174" ht="15.75" hidden="1">
      <c r="C174" s="136">
        <f>C173-C172</f>
        <v>0</v>
      </c>
    </row>
    <row r="175" ht="15.75" hidden="1"/>
    <row r="176" ht="15.75" hidden="1"/>
    <row r="177" ht="15.75" hidden="1">
      <c r="C177" s="136">
        <f>Bevételek!C308</f>
        <v>30550960</v>
      </c>
    </row>
    <row r="178" ht="15.75" hidden="1"/>
    <row r="179" ht="15.75" hidden="1">
      <c r="C179" s="136">
        <f>C177-C172</f>
        <v>0</v>
      </c>
    </row>
    <row r="362" ht="15.75"/>
    <row r="363" ht="15.75"/>
    <row r="364" ht="15.75"/>
    <row r="365" ht="15.75"/>
    <row r="366" ht="15.75"/>
    <row r="367" ht="15.75"/>
    <row r="368" ht="15.75"/>
    <row r="374" ht="15.75"/>
    <row r="375" ht="15.75"/>
    <row r="376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8" r:id="rId3"/>
  <headerFooter>
    <oddFooter>&amp;C&amp;P. oldal, összesen: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58"/>
  <sheetViews>
    <sheetView zoomScale="90" zoomScaleNormal="90" zoomScalePageLayoutView="0" workbookViewId="0" topLeftCell="A1">
      <pane xSplit="2" ySplit="5" topLeftCell="K6" activePane="bottomRight" state="frozen"/>
      <selection pane="topLeft" activeCell="AA5" sqref="AA5"/>
      <selection pane="topRight" activeCell="AA5" sqref="AA5"/>
      <selection pane="bottomLeft" activeCell="AA5" sqref="AA5"/>
      <selection pane="bottomRight" activeCell="B28" sqref="B28"/>
    </sheetView>
  </sheetViews>
  <sheetFormatPr defaultColWidth="9.140625" defaultRowHeight="15"/>
  <cols>
    <col min="1" max="1" width="59.421875" style="16" customWidth="1"/>
    <col min="2" max="2" width="5.7109375" style="16" customWidth="1"/>
    <col min="3" max="8" width="11.140625" style="16" customWidth="1"/>
    <col min="9" max="11" width="10.8515625" style="16" customWidth="1"/>
    <col min="12" max="14" width="10.7109375" style="16" customWidth="1"/>
    <col min="15" max="15" width="13.00390625" style="126" customWidth="1"/>
    <col min="16" max="17" width="14.28125" style="16" customWidth="1"/>
    <col min="18" max="16384" width="9.140625" style="16" customWidth="1"/>
  </cols>
  <sheetData>
    <row r="1" spans="1:17" ht="15.75" customHeight="1">
      <c r="A1" s="376" t="s">
        <v>557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</row>
    <row r="2" spans="1:17" ht="15.75">
      <c r="A2" s="377" t="s">
        <v>538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</row>
    <row r="4" spans="1:17" s="3" customFormat="1" ht="15.75" customHeight="1">
      <c r="A4" s="361" t="s">
        <v>278</v>
      </c>
      <c r="B4" s="392" t="s">
        <v>153</v>
      </c>
      <c r="C4" s="392" t="s">
        <v>132</v>
      </c>
      <c r="D4" s="392"/>
      <c r="E4" s="392"/>
      <c r="F4" s="392" t="s">
        <v>133</v>
      </c>
      <c r="G4" s="392"/>
      <c r="H4" s="392"/>
      <c r="I4" s="392" t="s">
        <v>28</v>
      </c>
      <c r="J4" s="392"/>
      <c r="K4" s="392"/>
      <c r="L4" s="392" t="s">
        <v>15</v>
      </c>
      <c r="M4" s="392"/>
      <c r="N4" s="392"/>
      <c r="O4" s="392" t="s">
        <v>5</v>
      </c>
      <c r="P4" s="392"/>
      <c r="Q4" s="392"/>
    </row>
    <row r="5" spans="1:17" s="3" customFormat="1" ht="31.5">
      <c r="A5" s="361"/>
      <c r="B5" s="392"/>
      <c r="C5" s="39" t="s">
        <v>182</v>
      </c>
      <c r="D5" s="39" t="s">
        <v>690</v>
      </c>
      <c r="E5" s="39" t="s">
        <v>691</v>
      </c>
      <c r="F5" s="39" t="s">
        <v>182</v>
      </c>
      <c r="G5" s="39" t="s">
        <v>690</v>
      </c>
      <c r="H5" s="39" t="s">
        <v>691</v>
      </c>
      <c r="I5" s="39" t="s">
        <v>182</v>
      </c>
      <c r="J5" s="39" t="s">
        <v>690</v>
      </c>
      <c r="K5" s="39" t="s">
        <v>691</v>
      </c>
      <c r="L5" s="39" t="s">
        <v>182</v>
      </c>
      <c r="M5" s="39" t="s">
        <v>690</v>
      </c>
      <c r="N5" s="39" t="s">
        <v>691</v>
      </c>
      <c r="O5" s="39" t="s">
        <v>182</v>
      </c>
      <c r="P5" s="39" t="s">
        <v>690</v>
      </c>
      <c r="Q5" s="39" t="s">
        <v>691</v>
      </c>
    </row>
    <row r="6" spans="1:17" s="3" customFormat="1" ht="31.5">
      <c r="A6" s="7" t="s">
        <v>252</v>
      </c>
      <c r="B6" s="97">
        <v>2</v>
      </c>
      <c r="C6" s="5">
        <v>4805827</v>
      </c>
      <c r="D6" s="5">
        <v>4805827</v>
      </c>
      <c r="E6" s="5">
        <v>4850307</v>
      </c>
      <c r="F6" s="5">
        <v>1068893</v>
      </c>
      <c r="G6" s="5">
        <v>1068893</v>
      </c>
      <c r="H6" s="5">
        <v>1079935</v>
      </c>
      <c r="I6" s="5">
        <v>540000</v>
      </c>
      <c r="J6" s="5">
        <v>442874</v>
      </c>
      <c r="K6" s="5">
        <v>417874</v>
      </c>
      <c r="L6" s="5">
        <v>140400</v>
      </c>
      <c r="M6" s="5">
        <v>114181</v>
      </c>
      <c r="N6" s="5">
        <v>114181</v>
      </c>
      <c r="O6" s="5">
        <f aca="true" t="shared" si="0" ref="O6:O37">C6+F6+I6+L6</f>
        <v>6555120</v>
      </c>
      <c r="P6" s="5">
        <f aca="true" t="shared" si="1" ref="P6:P37">D6+G6+J6+M6</f>
        <v>6431775</v>
      </c>
      <c r="Q6" s="5">
        <f aca="true" t="shared" si="2" ref="Q6:Q37">E6+H6+K6+N6</f>
        <v>6462297</v>
      </c>
    </row>
    <row r="7" spans="1:17" s="3" customFormat="1" ht="31.5">
      <c r="A7" s="7" t="s">
        <v>556</v>
      </c>
      <c r="B7" s="97">
        <v>2</v>
      </c>
      <c r="C7" s="5">
        <v>149009</v>
      </c>
      <c r="D7" s="5">
        <v>149009</v>
      </c>
      <c r="E7" s="5">
        <v>149009</v>
      </c>
      <c r="F7" s="5">
        <v>50991</v>
      </c>
      <c r="G7" s="5">
        <v>50991</v>
      </c>
      <c r="H7" s="5">
        <v>50991</v>
      </c>
      <c r="I7" s="5"/>
      <c r="J7" s="5"/>
      <c r="K7" s="5"/>
      <c r="L7" s="5"/>
      <c r="M7" s="5"/>
      <c r="N7" s="5"/>
      <c r="O7" s="5">
        <f t="shared" si="0"/>
        <v>200000</v>
      </c>
      <c r="P7" s="5">
        <f t="shared" si="1"/>
        <v>200000</v>
      </c>
      <c r="Q7" s="5">
        <f t="shared" si="2"/>
        <v>200000</v>
      </c>
    </row>
    <row r="8" spans="1:17" s="3" customFormat="1" ht="31.5">
      <c r="A8" s="7" t="s">
        <v>519</v>
      </c>
      <c r="B8" s="97">
        <v>3</v>
      </c>
      <c r="C8" s="5">
        <v>600000</v>
      </c>
      <c r="D8" s="5">
        <v>600000</v>
      </c>
      <c r="E8" s="5">
        <v>600000</v>
      </c>
      <c r="F8" s="5">
        <v>134500</v>
      </c>
      <c r="G8" s="5">
        <v>134500</v>
      </c>
      <c r="H8" s="5">
        <v>123458</v>
      </c>
      <c r="I8" s="137"/>
      <c r="J8" s="137"/>
      <c r="K8" s="137"/>
      <c r="L8" s="137"/>
      <c r="M8" s="137"/>
      <c r="N8" s="137"/>
      <c r="O8" s="5">
        <f t="shared" si="0"/>
        <v>734500</v>
      </c>
      <c r="P8" s="5">
        <f t="shared" si="1"/>
        <v>734500</v>
      </c>
      <c r="Q8" s="5">
        <f t="shared" si="2"/>
        <v>723458</v>
      </c>
    </row>
    <row r="9" spans="1:17" s="3" customFormat="1" ht="15.75">
      <c r="A9" s="7" t="s">
        <v>517</v>
      </c>
      <c r="B9" s="97">
        <v>3</v>
      </c>
      <c r="C9" s="5">
        <v>50000</v>
      </c>
      <c r="D9" s="5">
        <v>50000</v>
      </c>
      <c r="E9" s="5">
        <v>27207</v>
      </c>
      <c r="F9" s="5">
        <v>25000</v>
      </c>
      <c r="G9" s="5">
        <v>25000</v>
      </c>
      <c r="H9" s="5">
        <v>25000</v>
      </c>
      <c r="I9" s="137"/>
      <c r="J9" s="137"/>
      <c r="K9" s="137"/>
      <c r="L9" s="137"/>
      <c r="M9" s="137"/>
      <c r="N9" s="137"/>
      <c r="O9" s="5">
        <f t="shared" si="0"/>
        <v>75000</v>
      </c>
      <c r="P9" s="5">
        <f t="shared" si="1"/>
        <v>75000</v>
      </c>
      <c r="Q9" s="5">
        <f t="shared" si="2"/>
        <v>52207</v>
      </c>
    </row>
    <row r="10" spans="1:17" s="3" customFormat="1" ht="15.75" hidden="1">
      <c r="A10" s="7" t="s">
        <v>520</v>
      </c>
      <c r="B10" s="97">
        <v>2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5">
        <f t="shared" si="0"/>
        <v>0</v>
      </c>
      <c r="P10" s="5">
        <f t="shared" si="1"/>
        <v>0</v>
      </c>
      <c r="Q10" s="5">
        <f t="shared" si="2"/>
        <v>0</v>
      </c>
    </row>
    <row r="11" spans="1:17" s="3" customFormat="1" ht="15.75">
      <c r="A11" s="7" t="s">
        <v>253</v>
      </c>
      <c r="B11" s="97">
        <v>2</v>
      </c>
      <c r="C11" s="5"/>
      <c r="D11" s="5"/>
      <c r="E11" s="5"/>
      <c r="F11" s="5"/>
      <c r="G11" s="5"/>
      <c r="H11" s="5"/>
      <c r="I11" s="5">
        <v>200000</v>
      </c>
      <c r="J11" s="5">
        <v>240394</v>
      </c>
      <c r="K11" s="5">
        <v>240394</v>
      </c>
      <c r="L11" s="5">
        <v>54000</v>
      </c>
      <c r="M11" s="5">
        <v>64906</v>
      </c>
      <c r="N11" s="5">
        <v>64906</v>
      </c>
      <c r="O11" s="5">
        <f t="shared" si="0"/>
        <v>254000</v>
      </c>
      <c r="P11" s="5">
        <f t="shared" si="1"/>
        <v>305300</v>
      </c>
      <c r="Q11" s="5">
        <f t="shared" si="2"/>
        <v>305300</v>
      </c>
    </row>
    <row r="12" spans="1:17" s="3" customFormat="1" ht="31.5">
      <c r="A12" s="7" t="s">
        <v>254</v>
      </c>
      <c r="B12" s="97">
        <v>2</v>
      </c>
      <c r="C12" s="137"/>
      <c r="D12" s="137"/>
      <c r="E12" s="137"/>
      <c r="F12" s="137"/>
      <c r="G12" s="137"/>
      <c r="H12" s="137"/>
      <c r="I12" s="5">
        <v>20000</v>
      </c>
      <c r="J12" s="5">
        <v>20000</v>
      </c>
      <c r="K12" s="5">
        <v>20000</v>
      </c>
      <c r="L12" s="5">
        <v>13500</v>
      </c>
      <c r="M12" s="5">
        <v>13500</v>
      </c>
      <c r="N12" s="5">
        <v>13500</v>
      </c>
      <c r="O12" s="5">
        <f t="shared" si="0"/>
        <v>33500</v>
      </c>
      <c r="P12" s="5">
        <f t="shared" si="1"/>
        <v>33500</v>
      </c>
      <c r="Q12" s="5">
        <f t="shared" si="2"/>
        <v>33500</v>
      </c>
    </row>
    <row r="13" spans="1:17" s="3" customFormat="1" ht="15.75">
      <c r="A13" s="7" t="s">
        <v>255</v>
      </c>
      <c r="B13" s="97">
        <v>2</v>
      </c>
      <c r="C13" s="137"/>
      <c r="D13" s="137"/>
      <c r="E13" s="137"/>
      <c r="F13" s="137"/>
      <c r="G13" s="137"/>
      <c r="H13" s="137"/>
      <c r="I13" s="5">
        <v>10000</v>
      </c>
      <c r="J13" s="5">
        <v>10000</v>
      </c>
      <c r="K13" s="5">
        <v>10000</v>
      </c>
      <c r="L13" s="5">
        <v>2700</v>
      </c>
      <c r="M13" s="5">
        <v>2700</v>
      </c>
      <c r="N13" s="5">
        <v>2700</v>
      </c>
      <c r="O13" s="5">
        <f t="shared" si="0"/>
        <v>12700</v>
      </c>
      <c r="P13" s="5">
        <f t="shared" si="1"/>
        <v>12700</v>
      </c>
      <c r="Q13" s="5">
        <f t="shared" si="2"/>
        <v>12700</v>
      </c>
    </row>
    <row r="14" spans="1:17" s="3" customFormat="1" ht="15.75" hidden="1">
      <c r="A14" s="7" t="s">
        <v>256</v>
      </c>
      <c r="B14" s="97">
        <v>2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5">
        <f t="shared" si="0"/>
        <v>0</v>
      </c>
      <c r="P14" s="5">
        <f t="shared" si="1"/>
        <v>0</v>
      </c>
      <c r="Q14" s="5">
        <f t="shared" si="2"/>
        <v>0</v>
      </c>
    </row>
    <row r="15" spans="1:17" s="3" customFormat="1" ht="15.75" hidden="1">
      <c r="A15" s="7" t="s">
        <v>257</v>
      </c>
      <c r="B15" s="97">
        <v>2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5">
        <f t="shared" si="0"/>
        <v>0</v>
      </c>
      <c r="P15" s="5">
        <f t="shared" si="1"/>
        <v>0</v>
      </c>
      <c r="Q15" s="5">
        <f t="shared" si="2"/>
        <v>0</v>
      </c>
    </row>
    <row r="16" spans="1:17" s="3" customFormat="1" ht="15.75">
      <c r="A16" s="7" t="s">
        <v>498</v>
      </c>
      <c r="B16" s="97">
        <v>2</v>
      </c>
      <c r="C16" s="5">
        <v>160685</v>
      </c>
      <c r="D16" s="5">
        <v>205527</v>
      </c>
      <c r="E16" s="5">
        <v>205527</v>
      </c>
      <c r="F16" s="5">
        <v>19654</v>
      </c>
      <c r="G16" s="5">
        <v>24588</v>
      </c>
      <c r="H16" s="5">
        <v>24588</v>
      </c>
      <c r="I16" s="5">
        <v>20000</v>
      </c>
      <c r="J16" s="5">
        <v>20000</v>
      </c>
      <c r="K16" s="5">
        <v>20000</v>
      </c>
      <c r="L16" s="5">
        <v>13500</v>
      </c>
      <c r="M16" s="5">
        <v>13500</v>
      </c>
      <c r="N16" s="5">
        <v>13500</v>
      </c>
      <c r="O16" s="5">
        <f t="shared" si="0"/>
        <v>213839</v>
      </c>
      <c r="P16" s="5">
        <f t="shared" si="1"/>
        <v>263615</v>
      </c>
      <c r="Q16" s="5">
        <f t="shared" si="2"/>
        <v>263615</v>
      </c>
    </row>
    <row r="17" spans="1:17" s="3" customFormat="1" ht="15.75" hidden="1">
      <c r="A17" s="7" t="s">
        <v>499</v>
      </c>
      <c r="B17" s="97">
        <v>2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5">
        <f t="shared" si="0"/>
        <v>0</v>
      </c>
      <c r="P17" s="5">
        <f t="shared" si="1"/>
        <v>0</v>
      </c>
      <c r="Q17" s="5">
        <f t="shared" si="2"/>
        <v>0</v>
      </c>
    </row>
    <row r="18" spans="1:17" s="3" customFormat="1" ht="15.75" hidden="1">
      <c r="A18" s="7" t="s">
        <v>258</v>
      </c>
      <c r="B18" s="97">
        <v>2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5">
        <f t="shared" si="0"/>
        <v>0</v>
      </c>
      <c r="P18" s="5">
        <f t="shared" si="1"/>
        <v>0</v>
      </c>
      <c r="Q18" s="5">
        <f t="shared" si="2"/>
        <v>0</v>
      </c>
    </row>
    <row r="19" spans="1:17" s="3" customFormat="1" ht="15.75" hidden="1">
      <c r="A19" s="7" t="s">
        <v>259</v>
      </c>
      <c r="B19" s="97">
        <v>2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5">
        <f t="shared" si="0"/>
        <v>0</v>
      </c>
      <c r="P19" s="5">
        <f t="shared" si="1"/>
        <v>0</v>
      </c>
      <c r="Q19" s="5">
        <f t="shared" si="2"/>
        <v>0</v>
      </c>
    </row>
    <row r="20" spans="1:17" ht="15.75">
      <c r="A20" s="7" t="s">
        <v>260</v>
      </c>
      <c r="B20" s="97">
        <v>2</v>
      </c>
      <c r="C20" s="137"/>
      <c r="D20" s="137"/>
      <c r="E20" s="137"/>
      <c r="F20" s="137"/>
      <c r="G20" s="137"/>
      <c r="H20" s="137"/>
      <c r="I20" s="5">
        <v>250000</v>
      </c>
      <c r="J20" s="5">
        <v>218200</v>
      </c>
      <c r="K20" s="5">
        <v>142837</v>
      </c>
      <c r="L20" s="5">
        <v>67500</v>
      </c>
      <c r="M20" s="5">
        <v>58914</v>
      </c>
      <c r="N20" s="5">
        <v>50576</v>
      </c>
      <c r="O20" s="5">
        <f t="shared" si="0"/>
        <v>317500</v>
      </c>
      <c r="P20" s="5">
        <f t="shared" si="1"/>
        <v>277114</v>
      </c>
      <c r="Q20" s="5">
        <f t="shared" si="2"/>
        <v>193413</v>
      </c>
    </row>
    <row r="21" spans="1:17" ht="15.75" hidden="1">
      <c r="A21" s="7" t="s">
        <v>521</v>
      </c>
      <c r="B21" s="97">
        <v>2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5">
        <f t="shared" si="0"/>
        <v>0</v>
      </c>
      <c r="P21" s="5">
        <f t="shared" si="1"/>
        <v>0</v>
      </c>
      <c r="Q21" s="5">
        <f t="shared" si="2"/>
        <v>0</v>
      </c>
    </row>
    <row r="22" spans="1:17" ht="15.75" hidden="1">
      <c r="A22" s="7" t="s">
        <v>463</v>
      </c>
      <c r="B22" s="97">
        <v>2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5">
        <f t="shared" si="0"/>
        <v>0</v>
      </c>
      <c r="P22" s="5">
        <f t="shared" si="1"/>
        <v>0</v>
      </c>
      <c r="Q22" s="5">
        <f t="shared" si="2"/>
        <v>0</v>
      </c>
    </row>
    <row r="23" spans="1:17" s="3" customFormat="1" ht="15.75" hidden="1">
      <c r="A23" s="7" t="s">
        <v>261</v>
      </c>
      <c r="B23" s="97">
        <v>2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5">
        <f t="shared" si="0"/>
        <v>0</v>
      </c>
      <c r="P23" s="5">
        <f t="shared" si="1"/>
        <v>0</v>
      </c>
      <c r="Q23" s="5">
        <f t="shared" si="2"/>
        <v>0</v>
      </c>
    </row>
    <row r="24" spans="1:17" s="3" customFormat="1" ht="31.5">
      <c r="A24" s="7" t="s">
        <v>262</v>
      </c>
      <c r="B24" s="97">
        <v>2</v>
      </c>
      <c r="C24" s="137"/>
      <c r="D24" s="137"/>
      <c r="E24" s="137"/>
      <c r="F24" s="137"/>
      <c r="G24" s="137"/>
      <c r="H24" s="137"/>
      <c r="I24" s="5">
        <v>40000</v>
      </c>
      <c r="J24" s="5">
        <v>40000</v>
      </c>
      <c r="K24" s="5">
        <v>40000</v>
      </c>
      <c r="L24" s="5">
        <v>10800</v>
      </c>
      <c r="M24" s="5">
        <v>10800</v>
      </c>
      <c r="N24" s="5">
        <v>10800</v>
      </c>
      <c r="O24" s="5">
        <f t="shared" si="0"/>
        <v>50800</v>
      </c>
      <c r="P24" s="5">
        <f t="shared" si="1"/>
        <v>50800</v>
      </c>
      <c r="Q24" s="5">
        <f t="shared" si="2"/>
        <v>50800</v>
      </c>
    </row>
    <row r="25" spans="1:17" ht="15.75" hidden="1">
      <c r="A25" s="7" t="s">
        <v>263</v>
      </c>
      <c r="B25" s="97">
        <v>2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5">
        <f t="shared" si="0"/>
        <v>0</v>
      </c>
      <c r="P25" s="5">
        <f t="shared" si="1"/>
        <v>0</v>
      </c>
      <c r="Q25" s="5">
        <f t="shared" si="2"/>
        <v>0</v>
      </c>
    </row>
    <row r="26" spans="1:17" ht="15.75">
      <c r="A26" s="7" t="s">
        <v>264</v>
      </c>
      <c r="B26" s="97">
        <v>2</v>
      </c>
      <c r="C26" s="137"/>
      <c r="D26" s="137"/>
      <c r="E26" s="137"/>
      <c r="F26" s="137"/>
      <c r="G26" s="137"/>
      <c r="H26" s="137"/>
      <c r="I26" s="5">
        <v>5000</v>
      </c>
      <c r="J26" s="5">
        <v>5000</v>
      </c>
      <c r="K26" s="5">
        <v>5000</v>
      </c>
      <c r="L26" s="5">
        <v>1350</v>
      </c>
      <c r="M26" s="5">
        <v>1350</v>
      </c>
      <c r="N26" s="5">
        <v>1350</v>
      </c>
      <c r="O26" s="5">
        <f t="shared" si="0"/>
        <v>6350</v>
      </c>
      <c r="P26" s="5">
        <f t="shared" si="1"/>
        <v>6350</v>
      </c>
      <c r="Q26" s="5">
        <f t="shared" si="2"/>
        <v>6350</v>
      </c>
    </row>
    <row r="27" spans="1:17" s="3" customFormat="1" ht="15.75">
      <c r="A27" s="7" t="s">
        <v>265</v>
      </c>
      <c r="B27" s="97">
        <v>2</v>
      </c>
      <c r="C27" s="137"/>
      <c r="D27" s="137"/>
      <c r="E27" s="137"/>
      <c r="F27" s="137"/>
      <c r="G27" s="137"/>
      <c r="H27" s="137"/>
      <c r="I27" s="5">
        <v>550000</v>
      </c>
      <c r="J27" s="5">
        <v>550000</v>
      </c>
      <c r="K27" s="5">
        <v>370000</v>
      </c>
      <c r="L27" s="5">
        <v>148500</v>
      </c>
      <c r="M27" s="5">
        <v>148500</v>
      </c>
      <c r="N27" s="5">
        <v>101084</v>
      </c>
      <c r="O27" s="5">
        <f t="shared" si="0"/>
        <v>698500</v>
      </c>
      <c r="P27" s="5">
        <f t="shared" si="1"/>
        <v>698500</v>
      </c>
      <c r="Q27" s="5">
        <f t="shared" si="2"/>
        <v>471084</v>
      </c>
    </row>
    <row r="28" spans="1:17" s="3" customFormat="1" ht="15.75">
      <c r="A28" s="7" t="s">
        <v>627</v>
      </c>
      <c r="B28" s="97">
        <v>2</v>
      </c>
      <c r="C28" s="5">
        <v>17888</v>
      </c>
      <c r="D28" s="5">
        <v>81638</v>
      </c>
      <c r="E28" s="5">
        <v>81638</v>
      </c>
      <c r="F28" s="5">
        <v>3936</v>
      </c>
      <c r="G28" s="5">
        <v>18377</v>
      </c>
      <c r="H28" s="5">
        <v>18377</v>
      </c>
      <c r="I28" s="5">
        <v>300000</v>
      </c>
      <c r="J28" s="5">
        <v>400000</v>
      </c>
      <c r="K28" s="5">
        <v>500000</v>
      </c>
      <c r="L28" s="5">
        <v>81000</v>
      </c>
      <c r="M28" s="5">
        <v>108000</v>
      </c>
      <c r="N28" s="5">
        <v>128000</v>
      </c>
      <c r="O28" s="5">
        <f t="shared" si="0"/>
        <v>402824</v>
      </c>
      <c r="P28" s="5">
        <f t="shared" si="1"/>
        <v>608015</v>
      </c>
      <c r="Q28" s="5">
        <f t="shared" si="2"/>
        <v>728015</v>
      </c>
    </row>
    <row r="29" spans="1:17" s="3" customFormat="1" ht="15.75">
      <c r="A29" s="7" t="s">
        <v>522</v>
      </c>
      <c r="B29" s="97">
        <v>2</v>
      </c>
      <c r="C29" s="137"/>
      <c r="D29" s="137"/>
      <c r="E29" s="137"/>
      <c r="F29" s="137"/>
      <c r="G29" s="137"/>
      <c r="H29" s="137"/>
      <c r="I29" s="5">
        <v>1181102</v>
      </c>
      <c r="J29" s="5">
        <v>1181102</v>
      </c>
      <c r="K29" s="5">
        <v>1181102</v>
      </c>
      <c r="L29" s="5">
        <v>318898</v>
      </c>
      <c r="M29" s="5">
        <v>318898</v>
      </c>
      <c r="N29" s="5">
        <v>318898</v>
      </c>
      <c r="O29" s="5">
        <f t="shared" si="0"/>
        <v>1500000</v>
      </c>
      <c r="P29" s="5">
        <f t="shared" si="1"/>
        <v>1500000</v>
      </c>
      <c r="Q29" s="5">
        <f t="shared" si="2"/>
        <v>1500000</v>
      </c>
    </row>
    <row r="30" spans="1:17" ht="15.75" hidden="1">
      <c r="A30" s="7" t="s">
        <v>522</v>
      </c>
      <c r="B30" s="97">
        <v>3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5">
        <f t="shared" si="0"/>
        <v>0</v>
      </c>
      <c r="P30" s="5">
        <f t="shared" si="1"/>
        <v>0</v>
      </c>
      <c r="Q30" s="5">
        <f t="shared" si="2"/>
        <v>0</v>
      </c>
    </row>
    <row r="31" spans="1:17" ht="15.75">
      <c r="A31" s="7" t="s">
        <v>550</v>
      </c>
      <c r="B31" s="97">
        <v>2</v>
      </c>
      <c r="C31" s="137"/>
      <c r="D31" s="137"/>
      <c r="E31" s="137"/>
      <c r="F31" s="137"/>
      <c r="G31" s="137"/>
      <c r="H31" s="137"/>
      <c r="I31" s="5">
        <v>220000</v>
      </c>
      <c r="J31" s="5">
        <v>220000</v>
      </c>
      <c r="K31" s="5">
        <v>220000</v>
      </c>
      <c r="L31" s="137"/>
      <c r="M31" s="137"/>
      <c r="N31" s="137"/>
      <c r="O31" s="5">
        <f t="shared" si="0"/>
        <v>220000</v>
      </c>
      <c r="P31" s="5">
        <f t="shared" si="1"/>
        <v>220000</v>
      </c>
      <c r="Q31" s="5">
        <f t="shared" si="2"/>
        <v>220000</v>
      </c>
    </row>
    <row r="32" spans="1:17" s="3" customFormat="1" ht="15.75">
      <c r="A32" s="7" t="s">
        <v>503</v>
      </c>
      <c r="B32" s="97">
        <v>2</v>
      </c>
      <c r="C32" s="137"/>
      <c r="D32" s="137"/>
      <c r="E32" s="137"/>
      <c r="F32" s="137"/>
      <c r="G32" s="137"/>
      <c r="H32" s="137"/>
      <c r="I32" s="5">
        <v>110000</v>
      </c>
      <c r="J32" s="5">
        <v>110000</v>
      </c>
      <c r="K32" s="5">
        <v>10000</v>
      </c>
      <c r="L32" s="5">
        <v>29700</v>
      </c>
      <c r="M32" s="5">
        <v>29700</v>
      </c>
      <c r="N32" s="5">
        <v>9700</v>
      </c>
      <c r="O32" s="5">
        <f t="shared" si="0"/>
        <v>139700</v>
      </c>
      <c r="P32" s="5">
        <f t="shared" si="1"/>
        <v>139700</v>
      </c>
      <c r="Q32" s="5">
        <f t="shared" si="2"/>
        <v>19700</v>
      </c>
    </row>
    <row r="33" spans="1:17" s="3" customFormat="1" ht="15.75">
      <c r="A33" s="7" t="s">
        <v>266</v>
      </c>
      <c r="B33" s="97">
        <v>2</v>
      </c>
      <c r="C33" s="137"/>
      <c r="D33" s="137"/>
      <c r="E33" s="137"/>
      <c r="F33" s="137"/>
      <c r="G33" s="137"/>
      <c r="H33" s="137"/>
      <c r="I33" s="5">
        <v>200000</v>
      </c>
      <c r="J33" s="5">
        <v>300000</v>
      </c>
      <c r="K33" s="5">
        <v>505000</v>
      </c>
      <c r="L33" s="5">
        <v>54000</v>
      </c>
      <c r="M33" s="5">
        <v>81000</v>
      </c>
      <c r="N33" s="5">
        <v>128416</v>
      </c>
      <c r="O33" s="5">
        <f t="shared" si="0"/>
        <v>254000</v>
      </c>
      <c r="P33" s="5">
        <f t="shared" si="1"/>
        <v>381000</v>
      </c>
      <c r="Q33" s="5">
        <f t="shared" si="2"/>
        <v>633416</v>
      </c>
    </row>
    <row r="34" spans="1:17" s="3" customFormat="1" ht="15.75" hidden="1">
      <c r="A34" s="7" t="s">
        <v>267</v>
      </c>
      <c r="B34" s="97">
        <v>2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5">
        <f t="shared" si="0"/>
        <v>0</v>
      </c>
      <c r="P34" s="5">
        <f t="shared" si="1"/>
        <v>0</v>
      </c>
      <c r="Q34" s="5">
        <f t="shared" si="2"/>
        <v>0</v>
      </c>
    </row>
    <row r="35" spans="1:17" s="3" customFormat="1" ht="31.5" hidden="1">
      <c r="A35" s="7" t="s">
        <v>268</v>
      </c>
      <c r="B35" s="97">
        <v>2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5">
        <f t="shared" si="0"/>
        <v>0</v>
      </c>
      <c r="P35" s="5">
        <f t="shared" si="1"/>
        <v>0</v>
      </c>
      <c r="Q35" s="5">
        <f t="shared" si="2"/>
        <v>0</v>
      </c>
    </row>
    <row r="36" spans="1:17" s="3" customFormat="1" ht="15.75" hidden="1">
      <c r="A36" s="7" t="s">
        <v>269</v>
      </c>
      <c r="B36" s="97">
        <v>2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5">
        <f t="shared" si="0"/>
        <v>0</v>
      </c>
      <c r="P36" s="5">
        <f t="shared" si="1"/>
        <v>0</v>
      </c>
      <c r="Q36" s="5">
        <f t="shared" si="2"/>
        <v>0</v>
      </c>
    </row>
    <row r="37" spans="1:17" s="3" customFormat="1" ht="15.75">
      <c r="A37" s="7" t="s">
        <v>270</v>
      </c>
      <c r="B37" s="97">
        <v>2</v>
      </c>
      <c r="C37" s="137"/>
      <c r="D37" s="137"/>
      <c r="E37" s="137"/>
      <c r="F37" s="137"/>
      <c r="G37" s="137"/>
      <c r="H37" s="137"/>
      <c r="I37" s="5">
        <v>7000</v>
      </c>
      <c r="J37" s="5">
        <v>7000</v>
      </c>
      <c r="K37" s="5">
        <v>7000</v>
      </c>
      <c r="L37" s="137"/>
      <c r="M37" s="137"/>
      <c r="N37" s="137"/>
      <c r="O37" s="5">
        <f t="shared" si="0"/>
        <v>7000</v>
      </c>
      <c r="P37" s="5">
        <f t="shared" si="1"/>
        <v>7000</v>
      </c>
      <c r="Q37" s="5">
        <f t="shared" si="2"/>
        <v>7000</v>
      </c>
    </row>
    <row r="38" spans="1:17" s="3" customFormat="1" ht="15.75" hidden="1">
      <c r="A38" s="7" t="s">
        <v>271</v>
      </c>
      <c r="B38" s="97">
        <v>2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5">
        <f aca="true" t="shared" si="3" ref="O38:O58">C38+F38+I38+L38</f>
        <v>0</v>
      </c>
      <c r="P38" s="5">
        <f aca="true" t="shared" si="4" ref="P38:P58">D38+G38+J38+M38</f>
        <v>0</v>
      </c>
      <c r="Q38" s="5">
        <f aca="true" t="shared" si="5" ref="Q38:Q58">E38+H38+K38+N38</f>
        <v>0</v>
      </c>
    </row>
    <row r="39" spans="1:17" s="3" customFormat="1" ht="31.5" hidden="1">
      <c r="A39" s="7" t="s">
        <v>272</v>
      </c>
      <c r="B39" s="97">
        <v>2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5">
        <f t="shared" si="3"/>
        <v>0</v>
      </c>
      <c r="P39" s="5">
        <f t="shared" si="4"/>
        <v>0</v>
      </c>
      <c r="Q39" s="5">
        <f t="shared" si="5"/>
        <v>0</v>
      </c>
    </row>
    <row r="40" spans="1:17" s="3" customFormat="1" ht="31.5" hidden="1">
      <c r="A40" s="7" t="s">
        <v>273</v>
      </c>
      <c r="B40" s="97">
        <v>2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5">
        <f t="shared" si="3"/>
        <v>0</v>
      </c>
      <c r="P40" s="5">
        <f t="shared" si="4"/>
        <v>0</v>
      </c>
      <c r="Q40" s="5">
        <f t="shared" si="5"/>
        <v>0</v>
      </c>
    </row>
    <row r="41" spans="1:17" s="3" customFormat="1" ht="15.75">
      <c r="A41" s="7" t="s">
        <v>493</v>
      </c>
      <c r="B41" s="97">
        <v>2</v>
      </c>
      <c r="C41" s="137"/>
      <c r="D41" s="137"/>
      <c r="E41" s="137"/>
      <c r="F41" s="137"/>
      <c r="G41" s="137"/>
      <c r="H41" s="137"/>
      <c r="I41" s="137"/>
      <c r="J41" s="137">
        <v>6511</v>
      </c>
      <c r="K41" s="137">
        <v>6511</v>
      </c>
      <c r="L41" s="137"/>
      <c r="M41" s="137">
        <v>1758</v>
      </c>
      <c r="N41" s="137">
        <v>1758</v>
      </c>
      <c r="O41" s="5">
        <f t="shared" si="3"/>
        <v>0</v>
      </c>
      <c r="P41" s="5">
        <f t="shared" si="4"/>
        <v>8269</v>
      </c>
      <c r="Q41" s="5">
        <f t="shared" si="5"/>
        <v>8269</v>
      </c>
    </row>
    <row r="42" spans="1:17" s="3" customFormat="1" ht="15.75">
      <c r="A42" s="7" t="s">
        <v>274</v>
      </c>
      <c r="B42" s="97">
        <v>2</v>
      </c>
      <c r="C42" s="137"/>
      <c r="D42" s="137"/>
      <c r="E42" s="137"/>
      <c r="F42" s="137"/>
      <c r="G42" s="137"/>
      <c r="H42" s="137"/>
      <c r="I42" s="137"/>
      <c r="J42" s="137">
        <v>6000</v>
      </c>
      <c r="K42" s="137">
        <v>6000</v>
      </c>
      <c r="L42" s="137"/>
      <c r="M42" s="137">
        <v>1620</v>
      </c>
      <c r="N42" s="137">
        <v>1620</v>
      </c>
      <c r="O42" s="5">
        <f t="shared" si="3"/>
        <v>0</v>
      </c>
      <c r="P42" s="5">
        <f t="shared" si="4"/>
        <v>7620</v>
      </c>
      <c r="Q42" s="5">
        <f t="shared" si="5"/>
        <v>7620</v>
      </c>
    </row>
    <row r="43" spans="1:17" s="3" customFormat="1" ht="15.75">
      <c r="A43" s="7" t="s">
        <v>275</v>
      </c>
      <c r="B43" s="97">
        <v>2</v>
      </c>
      <c r="C43" s="5">
        <v>285600</v>
      </c>
      <c r="D43" s="5">
        <v>295600</v>
      </c>
      <c r="E43" s="5">
        <v>295600</v>
      </c>
      <c r="F43" s="5">
        <v>62832</v>
      </c>
      <c r="G43" s="5">
        <v>65032</v>
      </c>
      <c r="H43" s="5">
        <v>65032</v>
      </c>
      <c r="I43" s="5">
        <v>150000</v>
      </c>
      <c r="J43" s="5">
        <v>150000</v>
      </c>
      <c r="K43" s="5">
        <v>150000</v>
      </c>
      <c r="L43" s="5">
        <v>40500</v>
      </c>
      <c r="M43" s="5">
        <v>40500</v>
      </c>
      <c r="N43" s="5">
        <v>40500</v>
      </c>
      <c r="O43" s="5">
        <f t="shared" si="3"/>
        <v>538932</v>
      </c>
      <c r="P43" s="5">
        <f t="shared" si="4"/>
        <v>551132</v>
      </c>
      <c r="Q43" s="5">
        <f t="shared" si="5"/>
        <v>551132</v>
      </c>
    </row>
    <row r="44" spans="1:17" s="3" customFormat="1" ht="31.5">
      <c r="A44" s="7" t="s">
        <v>276</v>
      </c>
      <c r="B44" s="97">
        <v>2</v>
      </c>
      <c r="C44" s="5"/>
      <c r="D44" s="5"/>
      <c r="E44" s="5"/>
      <c r="F44" s="5"/>
      <c r="G44" s="5"/>
      <c r="H44" s="5"/>
      <c r="I44" s="5">
        <v>200000</v>
      </c>
      <c r="J44" s="5">
        <v>550000</v>
      </c>
      <c r="K44" s="5">
        <v>591000</v>
      </c>
      <c r="L44" s="5">
        <v>54000</v>
      </c>
      <c r="M44" s="5">
        <v>101000</v>
      </c>
      <c r="N44" s="5">
        <v>101000</v>
      </c>
      <c r="O44" s="5">
        <f t="shared" si="3"/>
        <v>254000</v>
      </c>
      <c r="P44" s="5">
        <f t="shared" si="4"/>
        <v>651000</v>
      </c>
      <c r="Q44" s="5">
        <f t="shared" si="5"/>
        <v>692000</v>
      </c>
    </row>
    <row r="45" spans="1:17" ht="15.75">
      <c r="A45" s="7" t="s">
        <v>524</v>
      </c>
      <c r="B45" s="97">
        <v>2</v>
      </c>
      <c r="C45" s="5">
        <v>600000</v>
      </c>
      <c r="D45" s="5">
        <v>600000</v>
      </c>
      <c r="E45" s="5">
        <v>495000</v>
      </c>
      <c r="F45" s="137"/>
      <c r="G45" s="137"/>
      <c r="H45" s="137"/>
      <c r="I45" s="137"/>
      <c r="J45" s="137"/>
      <c r="K45" s="137"/>
      <c r="L45" s="137"/>
      <c r="M45" s="137"/>
      <c r="N45" s="137"/>
      <c r="O45" s="5">
        <f t="shared" si="3"/>
        <v>600000</v>
      </c>
      <c r="P45" s="5">
        <f t="shared" si="4"/>
        <v>600000</v>
      </c>
      <c r="Q45" s="5">
        <f t="shared" si="5"/>
        <v>495000</v>
      </c>
    </row>
    <row r="46" spans="1:17" ht="31.5">
      <c r="A46" s="7" t="s">
        <v>523</v>
      </c>
      <c r="B46" s="97">
        <v>2</v>
      </c>
      <c r="C46" s="137"/>
      <c r="D46" s="137"/>
      <c r="E46" s="137"/>
      <c r="F46" s="137"/>
      <c r="G46" s="137"/>
      <c r="H46" s="137"/>
      <c r="I46" s="5">
        <v>200000</v>
      </c>
      <c r="J46" s="5">
        <v>200000</v>
      </c>
      <c r="K46" s="5">
        <v>150294</v>
      </c>
      <c r="L46" s="5">
        <v>54000</v>
      </c>
      <c r="M46" s="5">
        <v>54000</v>
      </c>
      <c r="N46" s="5">
        <v>51649</v>
      </c>
      <c r="O46" s="5">
        <f t="shared" si="3"/>
        <v>254000</v>
      </c>
      <c r="P46" s="5">
        <f t="shared" si="4"/>
        <v>254000</v>
      </c>
      <c r="Q46" s="5">
        <f t="shared" si="5"/>
        <v>201943</v>
      </c>
    </row>
    <row r="47" spans="1:17" ht="31.5">
      <c r="A47" s="7" t="s">
        <v>696</v>
      </c>
      <c r="B47" s="97">
        <v>2</v>
      </c>
      <c r="C47" s="137"/>
      <c r="D47" s="137"/>
      <c r="E47" s="137">
        <v>127793</v>
      </c>
      <c r="F47" s="137"/>
      <c r="G47" s="137"/>
      <c r="H47" s="137"/>
      <c r="I47" s="137"/>
      <c r="J47" s="137"/>
      <c r="K47" s="137">
        <v>8706</v>
      </c>
      <c r="L47" s="137"/>
      <c r="M47" s="137"/>
      <c r="N47" s="137">
        <v>2351</v>
      </c>
      <c r="O47" s="5">
        <f t="shared" si="3"/>
        <v>0</v>
      </c>
      <c r="P47" s="5">
        <f t="shared" si="4"/>
        <v>0</v>
      </c>
      <c r="Q47" s="5">
        <f t="shared" si="5"/>
        <v>138850</v>
      </c>
    </row>
    <row r="48" spans="1:17" ht="15.75">
      <c r="A48" s="7" t="s">
        <v>486</v>
      </c>
      <c r="B48" s="97">
        <v>2</v>
      </c>
      <c r="C48" s="137"/>
      <c r="D48" s="137"/>
      <c r="E48" s="137"/>
      <c r="F48" s="137"/>
      <c r="G48" s="137"/>
      <c r="H48" s="137"/>
      <c r="I48" s="5">
        <v>174122</v>
      </c>
      <c r="J48" s="5">
        <v>174122</v>
      </c>
      <c r="K48" s="5">
        <v>193055</v>
      </c>
      <c r="L48" s="5">
        <v>47013</v>
      </c>
      <c r="M48" s="5">
        <v>47013</v>
      </c>
      <c r="N48" s="5">
        <v>52125</v>
      </c>
      <c r="O48" s="5">
        <f t="shared" si="3"/>
        <v>221135</v>
      </c>
      <c r="P48" s="5">
        <f t="shared" si="4"/>
        <v>221135</v>
      </c>
      <c r="Q48" s="5">
        <f t="shared" si="5"/>
        <v>245180</v>
      </c>
    </row>
    <row r="49" spans="1:17" ht="15.75">
      <c r="A49" s="7" t="s">
        <v>277</v>
      </c>
      <c r="B49" s="97">
        <v>2</v>
      </c>
      <c r="C49" s="137"/>
      <c r="D49" s="137"/>
      <c r="E49" s="137"/>
      <c r="F49" s="137"/>
      <c r="G49" s="137"/>
      <c r="H49" s="137"/>
      <c r="I49" s="5">
        <v>747071</v>
      </c>
      <c r="J49" s="5">
        <v>797071</v>
      </c>
      <c r="K49" s="5">
        <v>853732</v>
      </c>
      <c r="L49" s="5">
        <v>201709</v>
      </c>
      <c r="M49" s="5">
        <v>215209</v>
      </c>
      <c r="N49" s="5">
        <v>230508</v>
      </c>
      <c r="O49" s="5">
        <f t="shared" si="3"/>
        <v>948780</v>
      </c>
      <c r="P49" s="5">
        <f t="shared" si="4"/>
        <v>1012280</v>
      </c>
      <c r="Q49" s="5">
        <f t="shared" si="5"/>
        <v>1084240</v>
      </c>
    </row>
    <row r="50" spans="1:17" ht="15.75" hidden="1">
      <c r="A50" s="7" t="s">
        <v>525</v>
      </c>
      <c r="B50" s="97">
        <v>2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5">
        <f t="shared" si="3"/>
        <v>0</v>
      </c>
      <c r="P50" s="5">
        <f t="shared" si="4"/>
        <v>0</v>
      </c>
      <c r="Q50" s="5">
        <f t="shared" si="5"/>
        <v>0</v>
      </c>
    </row>
    <row r="51" spans="1:17" s="3" customFormat="1" ht="15.75">
      <c r="A51" s="7" t="s">
        <v>158</v>
      </c>
      <c r="B51" s="97"/>
      <c r="C51" s="5"/>
      <c r="D51" s="5"/>
      <c r="E51" s="5"/>
      <c r="F51" s="5"/>
      <c r="G51" s="5"/>
      <c r="H51" s="5"/>
      <c r="I51" s="5">
        <f>SUM(I52:I54)</f>
        <v>1333070</v>
      </c>
      <c r="J51" s="5">
        <f>SUM(J52:J54)</f>
        <v>1427049</v>
      </c>
      <c r="K51" s="5">
        <f>SUM(K52:K54)</f>
        <v>1439122</v>
      </c>
      <c r="L51" s="5"/>
      <c r="M51" s="5"/>
      <c r="N51" s="5"/>
      <c r="O51" s="5">
        <f t="shared" si="3"/>
        <v>1333070</v>
      </c>
      <c r="P51" s="5">
        <f t="shared" si="4"/>
        <v>1427049</v>
      </c>
      <c r="Q51" s="5">
        <f t="shared" si="5"/>
        <v>1439122</v>
      </c>
    </row>
    <row r="52" spans="1:17" s="3" customFormat="1" ht="15.75">
      <c r="A52" s="85" t="s">
        <v>403</v>
      </c>
      <c r="B52" s="97">
        <v>1</v>
      </c>
      <c r="C52" s="5"/>
      <c r="D52" s="5"/>
      <c r="E52" s="5"/>
      <c r="F52" s="5"/>
      <c r="G52" s="5"/>
      <c r="H52" s="5"/>
      <c r="I52" s="5">
        <f>SUMIF($B$6:$B$51,"1",L$6:L$51)</f>
        <v>0</v>
      </c>
      <c r="J52" s="5">
        <f>SUMIF($B$6:$B$51,"1",M$6:M$51)</f>
        <v>0</v>
      </c>
      <c r="K52" s="5">
        <f>SUMIF($B$6:$B$51,"1",N$6:N$51)</f>
        <v>0</v>
      </c>
      <c r="L52" s="5"/>
      <c r="M52" s="5"/>
      <c r="N52" s="5"/>
      <c r="O52" s="5">
        <f t="shared" si="3"/>
        <v>0</v>
      </c>
      <c r="P52" s="5">
        <f t="shared" si="4"/>
        <v>0</v>
      </c>
      <c r="Q52" s="5">
        <f t="shared" si="5"/>
        <v>0</v>
      </c>
    </row>
    <row r="53" spans="1:17" s="3" customFormat="1" ht="15.75">
      <c r="A53" s="85" t="s">
        <v>245</v>
      </c>
      <c r="B53" s="97">
        <v>2</v>
      </c>
      <c r="C53" s="5"/>
      <c r="D53" s="5"/>
      <c r="E53" s="5"/>
      <c r="F53" s="5"/>
      <c r="G53" s="5"/>
      <c r="H53" s="5"/>
      <c r="I53" s="5">
        <f>SUMIF($B$6:$B$51,"2",L$6:L$51)</f>
        <v>1333070</v>
      </c>
      <c r="J53" s="5">
        <f>SUMIF($B$6:$B$51,"2",M$6:M$51)</f>
        <v>1427049</v>
      </c>
      <c r="K53" s="5">
        <f>SUMIF($B$6:$B$51,"2",N$6:N$51)</f>
        <v>1439122</v>
      </c>
      <c r="L53" s="5"/>
      <c r="M53" s="5"/>
      <c r="N53" s="5"/>
      <c r="O53" s="5">
        <f t="shared" si="3"/>
        <v>1333070</v>
      </c>
      <c r="P53" s="5">
        <f t="shared" si="4"/>
        <v>1427049</v>
      </c>
      <c r="Q53" s="5">
        <f t="shared" si="5"/>
        <v>1439122</v>
      </c>
    </row>
    <row r="54" spans="1:17" s="3" customFormat="1" ht="15.75">
      <c r="A54" s="85" t="s">
        <v>137</v>
      </c>
      <c r="B54" s="97">
        <v>3</v>
      </c>
      <c r="C54" s="5"/>
      <c r="D54" s="5"/>
      <c r="E54" s="5"/>
      <c r="F54" s="5"/>
      <c r="G54" s="5"/>
      <c r="H54" s="5"/>
      <c r="I54" s="5">
        <f>SUMIF($B$6:$B$51,"3",L$6:L$51)</f>
        <v>0</v>
      </c>
      <c r="J54" s="5">
        <f>SUMIF($B$6:$B$51,"3",M$6:M$51)</f>
        <v>0</v>
      </c>
      <c r="K54" s="5">
        <f>SUMIF($B$6:$B$51,"3",N$6:N$51)</f>
        <v>0</v>
      </c>
      <c r="L54" s="5"/>
      <c r="M54" s="5"/>
      <c r="N54" s="5"/>
      <c r="O54" s="5">
        <f t="shared" si="3"/>
        <v>0</v>
      </c>
      <c r="P54" s="5">
        <f t="shared" si="4"/>
        <v>0</v>
      </c>
      <c r="Q54" s="5">
        <f t="shared" si="5"/>
        <v>0</v>
      </c>
    </row>
    <row r="55" spans="1:17" s="3" customFormat="1" ht="15.75">
      <c r="A55" s="8" t="s">
        <v>410</v>
      </c>
      <c r="B55" s="97"/>
      <c r="C55" s="14">
        <f aca="true" t="shared" si="6" ref="C55:N55">SUM(C56:C58)</f>
        <v>6669009</v>
      </c>
      <c r="D55" s="14">
        <f t="shared" si="6"/>
        <v>6787601</v>
      </c>
      <c r="E55" s="14">
        <f t="shared" si="6"/>
        <v>6832081</v>
      </c>
      <c r="F55" s="14">
        <f t="shared" si="6"/>
        <v>1365806</v>
      </c>
      <c r="G55" s="14">
        <f t="shared" si="6"/>
        <v>1387381</v>
      </c>
      <c r="H55" s="14">
        <f t="shared" si="6"/>
        <v>1387381</v>
      </c>
      <c r="I55" s="14">
        <f t="shared" si="6"/>
        <v>6457365</v>
      </c>
      <c r="J55" s="14">
        <f t="shared" si="6"/>
        <v>7075323</v>
      </c>
      <c r="K55" s="14">
        <f t="shared" si="6"/>
        <v>7087627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3"/>
        <v>14492180</v>
      </c>
      <c r="P55" s="14">
        <f t="shared" si="4"/>
        <v>15250305</v>
      </c>
      <c r="Q55" s="14">
        <f t="shared" si="5"/>
        <v>15307089</v>
      </c>
    </row>
    <row r="56" spans="1:17" s="3" customFormat="1" ht="15.75">
      <c r="A56" s="85" t="s">
        <v>403</v>
      </c>
      <c r="B56" s="97">
        <v>1</v>
      </c>
      <c r="C56" s="82">
        <f aca="true" t="shared" si="7" ref="C56:K56">SUMIF($B$6:$B$55,"1",C$6:C$55)</f>
        <v>0</v>
      </c>
      <c r="D56" s="82">
        <f t="shared" si="7"/>
        <v>0</v>
      </c>
      <c r="E56" s="82">
        <f t="shared" si="7"/>
        <v>0</v>
      </c>
      <c r="F56" s="82">
        <f t="shared" si="7"/>
        <v>0</v>
      </c>
      <c r="G56" s="82">
        <f t="shared" si="7"/>
        <v>0</v>
      </c>
      <c r="H56" s="82">
        <f t="shared" si="7"/>
        <v>0</v>
      </c>
      <c r="I56" s="82">
        <f t="shared" si="7"/>
        <v>0</v>
      </c>
      <c r="J56" s="82">
        <f t="shared" si="7"/>
        <v>0</v>
      </c>
      <c r="K56" s="82">
        <f t="shared" si="7"/>
        <v>0</v>
      </c>
      <c r="L56" s="5"/>
      <c r="M56" s="5"/>
      <c r="N56" s="5"/>
      <c r="O56" s="5">
        <f t="shared" si="3"/>
        <v>0</v>
      </c>
      <c r="P56" s="5">
        <f t="shared" si="4"/>
        <v>0</v>
      </c>
      <c r="Q56" s="5">
        <f t="shared" si="5"/>
        <v>0</v>
      </c>
    </row>
    <row r="57" spans="1:17" s="3" customFormat="1" ht="15.75">
      <c r="A57" s="85" t="s">
        <v>245</v>
      </c>
      <c r="B57" s="97">
        <v>2</v>
      </c>
      <c r="C57" s="82">
        <f aca="true" t="shared" si="8" ref="C57:K57">SUMIF($B$6:$B$55,"2",C$6:C$55)</f>
        <v>6019009</v>
      </c>
      <c r="D57" s="82">
        <f t="shared" si="8"/>
        <v>6137601</v>
      </c>
      <c r="E57" s="82">
        <f t="shared" si="8"/>
        <v>6204874</v>
      </c>
      <c r="F57" s="82">
        <f t="shared" si="8"/>
        <v>1206306</v>
      </c>
      <c r="G57" s="82">
        <f t="shared" si="8"/>
        <v>1227881</v>
      </c>
      <c r="H57" s="82">
        <f t="shared" si="8"/>
        <v>1238923</v>
      </c>
      <c r="I57" s="82">
        <f t="shared" si="8"/>
        <v>6457365</v>
      </c>
      <c r="J57" s="82">
        <f t="shared" si="8"/>
        <v>7075323</v>
      </c>
      <c r="K57" s="82">
        <f t="shared" si="8"/>
        <v>7087627</v>
      </c>
      <c r="L57" s="5"/>
      <c r="M57" s="5"/>
      <c r="N57" s="5"/>
      <c r="O57" s="5">
        <f t="shared" si="3"/>
        <v>13682680</v>
      </c>
      <c r="P57" s="5">
        <f t="shared" si="4"/>
        <v>14440805</v>
      </c>
      <c r="Q57" s="5">
        <f t="shared" si="5"/>
        <v>14531424</v>
      </c>
    </row>
    <row r="58" spans="1:17" s="3" customFormat="1" ht="15.75">
      <c r="A58" s="85" t="s">
        <v>137</v>
      </c>
      <c r="B58" s="97">
        <v>3</v>
      </c>
      <c r="C58" s="82">
        <f aca="true" t="shared" si="9" ref="C58:K58">SUMIF($B$6:$B$55,"3",C$6:C$55)</f>
        <v>650000</v>
      </c>
      <c r="D58" s="82">
        <f t="shared" si="9"/>
        <v>650000</v>
      </c>
      <c r="E58" s="82">
        <f t="shared" si="9"/>
        <v>627207</v>
      </c>
      <c r="F58" s="82">
        <f t="shared" si="9"/>
        <v>159500</v>
      </c>
      <c r="G58" s="82">
        <f t="shared" si="9"/>
        <v>159500</v>
      </c>
      <c r="H58" s="82">
        <f t="shared" si="9"/>
        <v>148458</v>
      </c>
      <c r="I58" s="82">
        <f t="shared" si="9"/>
        <v>0</v>
      </c>
      <c r="J58" s="82">
        <f t="shared" si="9"/>
        <v>0</v>
      </c>
      <c r="K58" s="82">
        <f t="shared" si="9"/>
        <v>0</v>
      </c>
      <c r="L58" s="5"/>
      <c r="M58" s="5"/>
      <c r="N58" s="5"/>
      <c r="O58" s="5">
        <f t="shared" si="3"/>
        <v>809500</v>
      </c>
      <c r="P58" s="5">
        <f t="shared" si="4"/>
        <v>809500</v>
      </c>
      <c r="Q58" s="5">
        <f t="shared" si="5"/>
        <v>775665</v>
      </c>
    </row>
  </sheetData>
  <sheetProtection/>
  <mergeCells count="9">
    <mergeCell ref="A1:Q1"/>
    <mergeCell ref="A2:Q2"/>
    <mergeCell ref="L4:N4"/>
    <mergeCell ref="I4:K4"/>
    <mergeCell ref="F4:H4"/>
    <mergeCell ref="C4:E4"/>
    <mergeCell ref="A4:A5"/>
    <mergeCell ref="B4:B5"/>
    <mergeCell ref="O4:Q4"/>
  </mergeCells>
  <printOptions horizontalCentered="1"/>
  <pageMargins left="0.31496062992125984" right="0.07874015748031496" top="0.7480314960629921" bottom="0.7480314960629921" header="0.31496062992125984" footer="0.31496062992125984"/>
  <pageSetup fitToHeight="1" fitToWidth="1" horizontalDpi="600" verticalDpi="600" orientation="landscape" paperSize="9" scale="57" r:id="rId1"/>
  <headerFoot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2.28125" style="27" customWidth="1"/>
    <col min="2" max="2" width="11.57421875" style="31" customWidth="1"/>
    <col min="3" max="4" width="11.140625" style="31" customWidth="1"/>
    <col min="5" max="5" width="11.57421875" style="31" customWidth="1"/>
    <col min="6" max="16384" width="9.140625" style="31" customWidth="1"/>
  </cols>
  <sheetData>
    <row r="1" spans="1:6" s="24" customFormat="1" ht="48.75" customHeight="1">
      <c r="A1" s="393" t="s">
        <v>574</v>
      </c>
      <c r="B1" s="393"/>
      <c r="C1" s="393"/>
      <c r="D1" s="393"/>
      <c r="E1" s="393"/>
      <c r="F1" s="117"/>
    </row>
    <row r="2" spans="1:5" s="24" customFormat="1" ht="13.5" customHeight="1">
      <c r="A2" s="122"/>
      <c r="B2" s="122"/>
      <c r="C2" s="122"/>
      <c r="D2" s="122"/>
      <c r="E2" s="122"/>
    </row>
    <row r="3" spans="1:5" s="24" customFormat="1" ht="40.5" customHeight="1">
      <c r="A3" s="394" t="s">
        <v>566</v>
      </c>
      <c r="B3" s="394"/>
      <c r="C3" s="394"/>
      <c r="D3" s="394"/>
      <c r="E3" s="394"/>
    </row>
    <row r="4" spans="1:5" s="24" customFormat="1" ht="14.25" customHeight="1">
      <c r="A4" s="25"/>
      <c r="B4" s="25"/>
      <c r="C4" s="25"/>
      <c r="D4" s="25"/>
      <c r="E4" s="123" t="s">
        <v>497</v>
      </c>
    </row>
    <row r="5" spans="1:6" s="28" customFormat="1" ht="21.75" customHeight="1">
      <c r="A5" s="113" t="s">
        <v>9</v>
      </c>
      <c r="B5" s="26" t="s">
        <v>409</v>
      </c>
      <c r="C5" s="26" t="s">
        <v>491</v>
      </c>
      <c r="D5" s="26" t="s">
        <v>559</v>
      </c>
      <c r="E5" s="26" t="s">
        <v>5</v>
      </c>
      <c r="F5" s="27"/>
    </row>
    <row r="6" spans="1:5" ht="15">
      <c r="A6" s="29" t="s">
        <v>407</v>
      </c>
      <c r="B6" s="30">
        <v>5100000</v>
      </c>
      <c r="C6" s="30">
        <v>4950000</v>
      </c>
      <c r="D6" s="30">
        <v>4950000</v>
      </c>
      <c r="E6" s="30">
        <f aca="true" t="shared" si="0" ref="E6:E21">SUM(B6:D6)</f>
        <v>15000000</v>
      </c>
    </row>
    <row r="7" spans="1:5" ht="15">
      <c r="A7" s="29" t="s">
        <v>405</v>
      </c>
      <c r="B7" s="30"/>
      <c r="C7" s="30"/>
      <c r="D7" s="30"/>
      <c r="E7" s="30">
        <f t="shared" si="0"/>
        <v>0</v>
      </c>
    </row>
    <row r="8" spans="1:5" ht="15">
      <c r="A8" s="29" t="s">
        <v>31</v>
      </c>
      <c r="B8" s="30">
        <v>6000</v>
      </c>
      <c r="C8" s="30">
        <v>2000</v>
      </c>
      <c r="D8" s="30">
        <v>2000</v>
      </c>
      <c r="E8" s="30">
        <f t="shared" si="0"/>
        <v>10000</v>
      </c>
    </row>
    <row r="9" spans="1:5" ht="32.25" customHeight="1">
      <c r="A9" s="32" t="s">
        <v>32</v>
      </c>
      <c r="B9" s="30">
        <v>60000</v>
      </c>
      <c r="C9" s="30">
        <v>57000</v>
      </c>
      <c r="D9" s="30">
        <v>57000</v>
      </c>
      <c r="E9" s="30">
        <f t="shared" si="0"/>
        <v>174000</v>
      </c>
    </row>
    <row r="10" spans="1:5" ht="20.25" customHeight="1">
      <c r="A10" s="29" t="s">
        <v>33</v>
      </c>
      <c r="B10" s="30"/>
      <c r="C10" s="30"/>
      <c r="D10" s="30"/>
      <c r="E10" s="30">
        <f t="shared" si="0"/>
        <v>0</v>
      </c>
    </row>
    <row r="11" spans="1:5" ht="19.5" customHeight="1">
      <c r="A11" s="29" t="s">
        <v>34</v>
      </c>
      <c r="B11" s="30"/>
      <c r="C11" s="30"/>
      <c r="D11" s="30"/>
      <c r="E11" s="30">
        <f t="shared" si="0"/>
        <v>0</v>
      </c>
    </row>
    <row r="12" spans="1:5" ht="15.75" customHeight="1">
      <c r="A12" s="32" t="s">
        <v>406</v>
      </c>
      <c r="B12" s="30"/>
      <c r="C12" s="30"/>
      <c r="D12" s="30"/>
      <c r="E12" s="30">
        <f t="shared" si="0"/>
        <v>0</v>
      </c>
    </row>
    <row r="13" spans="1:5" s="35" customFormat="1" ht="14.25">
      <c r="A13" s="33" t="s">
        <v>47</v>
      </c>
      <c r="B13" s="34">
        <f>SUM(B6:B12)</f>
        <v>5166000</v>
      </c>
      <c r="C13" s="34">
        <f>SUM(C6:C12)</f>
        <v>5009000</v>
      </c>
      <c r="D13" s="34">
        <f>SUM(D6:D12)</f>
        <v>5009000</v>
      </c>
      <c r="E13" s="34">
        <f>SUM(E6:E12)</f>
        <v>15184000</v>
      </c>
    </row>
    <row r="14" spans="1:5" ht="15">
      <c r="A14" s="33" t="s">
        <v>48</v>
      </c>
      <c r="B14" s="34">
        <f>ROUNDDOWN(B13*0.5,0)</f>
        <v>2583000</v>
      </c>
      <c r="C14" s="34">
        <f>ROUNDDOWN(C13*0.5,0)</f>
        <v>2504500</v>
      </c>
      <c r="D14" s="34">
        <f>ROUNDDOWN(D13*0.5,0)</f>
        <v>2504500</v>
      </c>
      <c r="E14" s="34">
        <f t="shared" si="0"/>
        <v>7592000</v>
      </c>
    </row>
    <row r="15" spans="1:5" ht="19.5" customHeight="1">
      <c r="A15" s="32" t="s">
        <v>36</v>
      </c>
      <c r="B15" s="30"/>
      <c r="C15" s="30"/>
      <c r="D15" s="30"/>
      <c r="E15" s="30">
        <f t="shared" si="0"/>
        <v>0</v>
      </c>
    </row>
    <row r="16" spans="1:5" ht="20.25" customHeight="1">
      <c r="A16" s="32" t="s">
        <v>43</v>
      </c>
      <c r="B16" s="30"/>
      <c r="C16" s="30"/>
      <c r="D16" s="30"/>
      <c r="E16" s="30">
        <f t="shared" si="0"/>
        <v>0</v>
      </c>
    </row>
    <row r="17" spans="1:5" ht="17.25" customHeight="1">
      <c r="A17" s="32" t="s">
        <v>38</v>
      </c>
      <c r="B17" s="30"/>
      <c r="C17" s="30"/>
      <c r="D17" s="30"/>
      <c r="E17" s="30">
        <f t="shared" si="0"/>
        <v>0</v>
      </c>
    </row>
    <row r="18" spans="1:5" ht="14.25" customHeight="1">
      <c r="A18" s="29" t="s">
        <v>39</v>
      </c>
      <c r="B18" s="30"/>
      <c r="C18" s="30"/>
      <c r="D18" s="30"/>
      <c r="E18" s="30">
        <f t="shared" si="0"/>
        <v>0</v>
      </c>
    </row>
    <row r="19" spans="1:5" ht="15">
      <c r="A19" s="29" t="s">
        <v>40</v>
      </c>
      <c r="B19" s="30"/>
      <c r="C19" s="30"/>
      <c r="D19" s="30"/>
      <c r="E19" s="30">
        <f t="shared" si="0"/>
        <v>0</v>
      </c>
    </row>
    <row r="20" spans="1:5" ht="15">
      <c r="A20" s="29" t="s">
        <v>44</v>
      </c>
      <c r="B20" s="30"/>
      <c r="C20" s="30"/>
      <c r="D20" s="30"/>
      <c r="E20" s="30">
        <f t="shared" si="0"/>
        <v>0</v>
      </c>
    </row>
    <row r="21" spans="1:5" ht="24">
      <c r="A21" s="32" t="s">
        <v>99</v>
      </c>
      <c r="B21" s="30"/>
      <c r="C21" s="30"/>
      <c r="D21" s="30"/>
      <c r="E21" s="30">
        <f t="shared" si="0"/>
        <v>0</v>
      </c>
    </row>
    <row r="22" spans="1:5" s="35" customFormat="1" ht="18" customHeight="1">
      <c r="A22" s="36" t="s">
        <v>51</v>
      </c>
      <c r="B22" s="34">
        <f>SUM(B15:B21)</f>
        <v>0</v>
      </c>
      <c r="C22" s="34">
        <f>SUM(C15:C21)</f>
        <v>0</v>
      </c>
      <c r="D22" s="34">
        <f>SUM(D15:D21)</f>
        <v>0</v>
      </c>
      <c r="E22" s="34">
        <f>SUM(E15:E21)</f>
        <v>0</v>
      </c>
    </row>
    <row r="23" spans="1:5" s="35" customFormat="1" ht="18.75" customHeight="1">
      <c r="A23" s="36" t="s">
        <v>52</v>
      </c>
      <c r="B23" s="34">
        <f>B14-B22</f>
        <v>2583000</v>
      </c>
      <c r="C23" s="34">
        <f>C14-C22</f>
        <v>2504500</v>
      </c>
      <c r="D23" s="34">
        <f>D14-D22</f>
        <v>2504500</v>
      </c>
      <c r="E23" s="34">
        <f>E14-E22</f>
        <v>7592000</v>
      </c>
    </row>
    <row r="24" spans="1:5" s="35" customFormat="1" ht="25.5" customHeight="1">
      <c r="A24" s="37" t="s">
        <v>64</v>
      </c>
      <c r="B24" s="34">
        <v>10296949</v>
      </c>
      <c r="C24" s="34"/>
      <c r="D24" s="34"/>
      <c r="E24" s="34">
        <f>SUM(B24:D24)</f>
        <v>10296949</v>
      </c>
    </row>
    <row r="25" spans="1:5" s="35" customFormat="1" ht="18.75" customHeight="1">
      <c r="A25" s="94"/>
      <c r="B25" s="95"/>
      <c r="C25" s="95"/>
      <c r="D25" s="95"/>
      <c r="E25" s="95"/>
    </row>
    <row r="26" spans="1:5" s="35" customFormat="1" ht="27.75" customHeight="1">
      <c r="A26" s="395" t="s">
        <v>397</v>
      </c>
      <c r="B26" s="395"/>
      <c r="C26" s="395"/>
      <c r="D26" s="395"/>
      <c r="E26" s="395"/>
    </row>
    <row r="27" ht="18.75" customHeight="1"/>
    <row r="28" ht="15">
      <c r="A28" s="96" t="s">
        <v>567</v>
      </c>
    </row>
    <row r="29" spans="1:3" ht="15">
      <c r="A29" s="38" t="s">
        <v>532</v>
      </c>
      <c r="C29" s="63"/>
    </row>
    <row r="30" ht="15">
      <c r="C30" s="63"/>
    </row>
    <row r="31" spans="1:4" ht="15">
      <c r="A31" s="63" t="s">
        <v>568</v>
      </c>
      <c r="B31" s="27"/>
      <c r="D31" s="63" t="s">
        <v>533</v>
      </c>
    </row>
    <row r="32" spans="1:4" ht="15">
      <c r="A32" s="63" t="s">
        <v>569</v>
      </c>
      <c r="B32" s="27"/>
      <c r="D32" s="63" t="s">
        <v>87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7" customWidth="1"/>
    <col min="2" max="5" width="9.7109375" style="31" customWidth="1"/>
    <col min="6" max="16384" width="9.140625" style="31" customWidth="1"/>
  </cols>
  <sheetData>
    <row r="1" spans="1:5" s="24" customFormat="1" ht="21.75" customHeight="1">
      <c r="A1" s="396" t="s">
        <v>396</v>
      </c>
      <c r="B1" s="396"/>
      <c r="C1" s="396"/>
      <c r="D1" s="396"/>
      <c r="E1" s="396"/>
    </row>
    <row r="2" spans="1:5" s="24" customFormat="1" ht="14.25" customHeight="1">
      <c r="A2" s="116"/>
      <c r="B2" s="116"/>
      <c r="C2" s="116"/>
      <c r="D2" s="116"/>
      <c r="E2" s="116"/>
    </row>
    <row r="3" spans="1:5" s="24" customFormat="1" ht="27" customHeight="1">
      <c r="A3" s="396" t="s">
        <v>122</v>
      </c>
      <c r="B3" s="396"/>
      <c r="C3" s="396"/>
      <c r="D3" s="396"/>
      <c r="E3" s="396"/>
    </row>
    <row r="4" spans="1:5" s="24" customFormat="1" ht="13.5" customHeight="1">
      <c r="A4" s="116"/>
      <c r="B4" s="116"/>
      <c r="C4" s="116"/>
      <c r="D4" s="116"/>
      <c r="E4" s="116"/>
    </row>
    <row r="5" spans="1:5" s="24" customFormat="1" ht="40.5" customHeight="1">
      <c r="A5" s="396" t="s">
        <v>399</v>
      </c>
      <c r="B5" s="396"/>
      <c r="C5" s="396"/>
      <c r="D5" s="396"/>
      <c r="E5" s="396"/>
    </row>
    <row r="6" spans="1:5" s="24" customFormat="1" ht="14.25" customHeight="1">
      <c r="A6" s="25"/>
      <c r="B6" s="25"/>
      <c r="C6" s="25"/>
      <c r="D6" s="25"/>
      <c r="E6" s="25"/>
    </row>
    <row r="7" spans="1:6" s="28" customFormat="1" ht="21.75" customHeight="1">
      <c r="A7" s="113" t="s">
        <v>9</v>
      </c>
      <c r="B7" s="26" t="s">
        <v>46</v>
      </c>
      <c r="C7" s="26" t="s">
        <v>100</v>
      </c>
      <c r="D7" s="26" t="s">
        <v>386</v>
      </c>
      <c r="E7" s="26" t="s">
        <v>5</v>
      </c>
      <c r="F7" s="27"/>
    </row>
    <row r="8" spans="1:5" ht="15">
      <c r="A8" s="29" t="s">
        <v>29</v>
      </c>
      <c r="B8" s="30"/>
      <c r="C8" s="30"/>
      <c r="D8" s="30"/>
      <c r="E8" s="30">
        <f aca="true" t="shared" si="0" ref="E8:E32">SUM(B8:D8)</f>
        <v>0</v>
      </c>
    </row>
    <row r="9" spans="1:5" ht="15">
      <c r="A9" s="29" t="s">
        <v>30</v>
      </c>
      <c r="B9" s="30"/>
      <c r="C9" s="30"/>
      <c r="D9" s="30"/>
      <c r="E9" s="30">
        <f t="shared" si="0"/>
        <v>0</v>
      </c>
    </row>
    <row r="10" spans="1:5" ht="15">
      <c r="A10" s="29" t="s">
        <v>31</v>
      </c>
      <c r="B10" s="30"/>
      <c r="C10" s="30"/>
      <c r="D10" s="30"/>
      <c r="E10" s="30">
        <f t="shared" si="0"/>
        <v>0</v>
      </c>
    </row>
    <row r="11" spans="1:5" ht="32.25" customHeight="1">
      <c r="A11" s="32" t="s">
        <v>32</v>
      </c>
      <c r="B11" s="30"/>
      <c r="C11" s="30"/>
      <c r="D11" s="30"/>
      <c r="E11" s="30">
        <f t="shared" si="0"/>
        <v>0</v>
      </c>
    </row>
    <row r="12" spans="1:5" ht="20.25" customHeight="1">
      <c r="A12" s="29" t="s">
        <v>33</v>
      </c>
      <c r="B12" s="30"/>
      <c r="C12" s="30"/>
      <c r="D12" s="30"/>
      <c r="E12" s="30">
        <f t="shared" si="0"/>
        <v>0</v>
      </c>
    </row>
    <row r="13" spans="1:5" ht="19.5" customHeight="1">
      <c r="A13" s="29" t="s">
        <v>34</v>
      </c>
      <c r="B13" s="30"/>
      <c r="C13" s="30"/>
      <c r="D13" s="30"/>
      <c r="E13" s="30">
        <f t="shared" si="0"/>
        <v>0</v>
      </c>
    </row>
    <row r="14" spans="1:5" ht="15.75" customHeight="1">
      <c r="A14" s="32" t="s">
        <v>35</v>
      </c>
      <c r="B14" s="30"/>
      <c r="C14" s="30"/>
      <c r="D14" s="30"/>
      <c r="E14" s="30">
        <f t="shared" si="0"/>
        <v>0</v>
      </c>
    </row>
    <row r="15" spans="1:5" s="35" customFormat="1" ht="14.25">
      <c r="A15" s="33" t="s">
        <v>47</v>
      </c>
      <c r="B15" s="34">
        <f>SUM(B8:B14)</f>
        <v>0</v>
      </c>
      <c r="C15" s="34">
        <f>SUM(C8:C14)</f>
        <v>0</v>
      </c>
      <c r="D15" s="34">
        <f>SUM(D8:D14)</f>
        <v>0</v>
      </c>
      <c r="E15" s="34">
        <f>SUM(E8:E14)</f>
        <v>0</v>
      </c>
    </row>
    <row r="16" spans="1:5" ht="15">
      <c r="A16" s="33" t="s">
        <v>48</v>
      </c>
      <c r="B16" s="22">
        <f>ROUNDDOWN(B15*0.5,0)</f>
        <v>0</v>
      </c>
      <c r="C16" s="22">
        <f>ROUNDDOWN(C15*0.5,0)</f>
        <v>0</v>
      </c>
      <c r="D16" s="22">
        <f>ROUNDDOWN(D15*0.5,0)</f>
        <v>0</v>
      </c>
      <c r="E16" s="34">
        <f t="shared" si="0"/>
        <v>0</v>
      </c>
    </row>
    <row r="17" spans="1:5" s="35" customFormat="1" ht="24">
      <c r="A17" s="36" t="s">
        <v>49</v>
      </c>
      <c r="B17" s="34">
        <f>SUM(B18:B24)</f>
        <v>0</v>
      </c>
      <c r="C17" s="34">
        <f>SUM(C18:C24)</f>
        <v>0</v>
      </c>
      <c r="D17" s="34">
        <f>SUM(D18:D24)</f>
        <v>0</v>
      </c>
      <c r="E17" s="34">
        <f>SUM(E18:E24)</f>
        <v>0</v>
      </c>
    </row>
    <row r="18" spans="1:5" ht="20.25" customHeight="1">
      <c r="A18" s="32" t="s">
        <v>36</v>
      </c>
      <c r="B18" s="30"/>
      <c r="C18" s="30"/>
      <c r="D18" s="30"/>
      <c r="E18" s="30">
        <f t="shared" si="0"/>
        <v>0</v>
      </c>
    </row>
    <row r="19" spans="1:5" ht="15">
      <c r="A19" s="29" t="s">
        <v>37</v>
      </c>
      <c r="B19" s="30"/>
      <c r="C19" s="30"/>
      <c r="D19" s="30"/>
      <c r="E19" s="30">
        <f t="shared" si="0"/>
        <v>0</v>
      </c>
    </row>
    <row r="20" spans="1:5" ht="15.75" customHeight="1">
      <c r="A20" s="32" t="s">
        <v>38</v>
      </c>
      <c r="B20" s="30"/>
      <c r="C20" s="30"/>
      <c r="D20" s="30"/>
      <c r="E20" s="30">
        <f t="shared" si="0"/>
        <v>0</v>
      </c>
    </row>
    <row r="21" spans="1:5" ht="15">
      <c r="A21" s="29" t="s">
        <v>39</v>
      </c>
      <c r="B21" s="30"/>
      <c r="C21" s="30"/>
      <c r="D21" s="30"/>
      <c r="E21" s="30">
        <f t="shared" si="0"/>
        <v>0</v>
      </c>
    </row>
    <row r="22" spans="1:5" ht="15">
      <c r="A22" s="29" t="s">
        <v>40</v>
      </c>
      <c r="B22" s="30"/>
      <c r="C22" s="30"/>
      <c r="D22" s="30"/>
      <c r="E22" s="30">
        <f t="shared" si="0"/>
        <v>0</v>
      </c>
    </row>
    <row r="23" spans="1:5" ht="15">
      <c r="A23" s="29" t="s">
        <v>41</v>
      </c>
      <c r="B23" s="30"/>
      <c r="C23" s="30"/>
      <c r="D23" s="30"/>
      <c r="E23" s="30">
        <f t="shared" si="0"/>
        <v>0</v>
      </c>
    </row>
    <row r="24" spans="1:5" ht="18.75" customHeight="1">
      <c r="A24" s="32" t="s">
        <v>42</v>
      </c>
      <c r="B24" s="30"/>
      <c r="C24" s="30"/>
      <c r="D24" s="30"/>
      <c r="E24" s="30">
        <f t="shared" si="0"/>
        <v>0</v>
      </c>
    </row>
    <row r="25" spans="1:5" s="35" customFormat="1" ht="25.5" customHeight="1">
      <c r="A25" s="37" t="s">
        <v>50</v>
      </c>
      <c r="B25" s="34">
        <f>SUM(B26:B32)</f>
        <v>0</v>
      </c>
      <c r="C25" s="34">
        <f>SUM(C26:C32)</f>
        <v>0</v>
      </c>
      <c r="D25" s="34">
        <f>SUM(D26:D32)</f>
        <v>0</v>
      </c>
      <c r="E25" s="34">
        <f>SUM(E26:E32)</f>
        <v>0</v>
      </c>
    </row>
    <row r="26" spans="1:5" ht="19.5" customHeight="1">
      <c r="A26" s="32" t="s">
        <v>36</v>
      </c>
      <c r="B26" s="30"/>
      <c r="C26" s="30"/>
      <c r="D26" s="30"/>
      <c r="E26" s="30">
        <f t="shared" si="0"/>
        <v>0</v>
      </c>
    </row>
    <row r="27" spans="1:5" ht="20.25" customHeight="1">
      <c r="A27" s="32" t="s">
        <v>43</v>
      </c>
      <c r="B27" s="30"/>
      <c r="C27" s="30"/>
      <c r="D27" s="30"/>
      <c r="E27" s="30">
        <f t="shared" si="0"/>
        <v>0</v>
      </c>
    </row>
    <row r="28" spans="1:5" ht="17.25" customHeight="1">
      <c r="A28" s="32" t="s">
        <v>38</v>
      </c>
      <c r="B28" s="30"/>
      <c r="C28" s="30"/>
      <c r="D28" s="30"/>
      <c r="E28" s="30">
        <f t="shared" si="0"/>
        <v>0</v>
      </c>
    </row>
    <row r="29" spans="1:5" ht="14.25" customHeight="1">
      <c r="A29" s="29" t="s">
        <v>39</v>
      </c>
      <c r="B29" s="30"/>
      <c r="C29" s="30"/>
      <c r="D29" s="30"/>
      <c r="E29" s="30">
        <f t="shared" si="0"/>
        <v>0</v>
      </c>
    </row>
    <row r="30" spans="1:5" ht="15">
      <c r="A30" s="29" t="s">
        <v>40</v>
      </c>
      <c r="B30" s="30"/>
      <c r="C30" s="30"/>
      <c r="D30" s="30"/>
      <c r="E30" s="30">
        <f t="shared" si="0"/>
        <v>0</v>
      </c>
    </row>
    <row r="31" spans="1:5" ht="15">
      <c r="A31" s="29" t="s">
        <v>44</v>
      </c>
      <c r="B31" s="30"/>
      <c r="C31" s="30"/>
      <c r="D31" s="30"/>
      <c r="E31" s="30">
        <f t="shared" si="0"/>
        <v>0</v>
      </c>
    </row>
    <row r="32" spans="1:5" ht="15">
      <c r="A32" s="32" t="s">
        <v>42</v>
      </c>
      <c r="B32" s="30"/>
      <c r="C32" s="30"/>
      <c r="D32" s="30"/>
      <c r="E32" s="30">
        <f t="shared" si="0"/>
        <v>0</v>
      </c>
    </row>
    <row r="33" spans="1:5" s="35" customFormat="1" ht="18" customHeight="1">
      <c r="A33" s="36" t="s">
        <v>51</v>
      </c>
      <c r="B33" s="34">
        <f>B17+B25</f>
        <v>0</v>
      </c>
      <c r="C33" s="34">
        <f>C17+C25</f>
        <v>0</v>
      </c>
      <c r="D33" s="34">
        <f>D17+D25</f>
        <v>0</v>
      </c>
      <c r="E33" s="34">
        <f>E17+E25</f>
        <v>0</v>
      </c>
    </row>
    <row r="34" spans="1:5" s="35" customFormat="1" ht="18.75" customHeight="1">
      <c r="A34" s="36" t="s">
        <v>52</v>
      </c>
      <c r="B34" s="34">
        <f>B16-B33</f>
        <v>0</v>
      </c>
      <c r="C34" s="34">
        <f>C16-C33</f>
        <v>0</v>
      </c>
      <c r="D34" s="34">
        <f>D16-D33</f>
        <v>0</v>
      </c>
      <c r="E34" s="34">
        <f>E16-E33</f>
        <v>0</v>
      </c>
    </row>
    <row r="35" spans="1:5" s="35" customFormat="1" ht="18.75" customHeight="1">
      <c r="A35" s="94"/>
      <c r="B35" s="95"/>
      <c r="C35" s="95"/>
      <c r="D35" s="95"/>
      <c r="E35" s="95"/>
    </row>
    <row r="36" spans="1:5" s="35" customFormat="1" ht="27.75" customHeight="1">
      <c r="A36" s="395" t="s">
        <v>397</v>
      </c>
      <c r="B36" s="395"/>
      <c r="C36" s="395"/>
      <c r="D36" s="395"/>
      <c r="E36" s="395"/>
    </row>
    <row r="37" ht="18.75" customHeight="1"/>
    <row r="38" ht="15">
      <c r="A38" s="96" t="s">
        <v>398</v>
      </c>
    </row>
    <row r="39" spans="1:3" ht="15">
      <c r="A39" s="38" t="s">
        <v>123</v>
      </c>
      <c r="C39" s="63"/>
    </row>
    <row r="40" ht="15">
      <c r="C40" s="63" t="s">
        <v>124</v>
      </c>
    </row>
    <row r="41" ht="15">
      <c r="C41" s="63" t="s">
        <v>87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2"/>
  <sheetViews>
    <sheetView zoomScalePageLayoutView="0" workbookViewId="0" topLeftCell="A31">
      <selection activeCell="M51" sqref="M51"/>
    </sheetView>
  </sheetViews>
  <sheetFormatPr defaultColWidth="9.140625" defaultRowHeight="15"/>
  <cols>
    <col min="1" max="1" width="3.421875" style="0" customWidth="1"/>
    <col min="2" max="2" width="6.7109375" style="0" customWidth="1"/>
    <col min="3" max="3" width="16.28125" style="0" customWidth="1"/>
    <col min="4" max="4" width="11.28125" style="0" customWidth="1"/>
    <col min="5" max="5" width="10.421875" style="0" customWidth="1"/>
    <col min="6" max="6" width="8.7109375" style="0" customWidth="1"/>
    <col min="7" max="7" width="10.00390625" style="40" customWidth="1"/>
    <col min="8" max="8" width="9.57421875" style="0" hidden="1" customWidth="1"/>
    <col min="9" max="9" width="14.00390625" style="0" customWidth="1"/>
  </cols>
  <sheetData>
    <row r="1" spans="1:10" s="141" customFormat="1" ht="40.5" customHeight="1">
      <c r="A1" s="341" t="s">
        <v>689</v>
      </c>
      <c r="B1" s="341"/>
      <c r="C1" s="341"/>
      <c r="D1" s="341"/>
      <c r="E1" s="341"/>
      <c r="F1" s="341"/>
      <c r="G1" s="341"/>
      <c r="H1" s="341"/>
      <c r="I1" s="341"/>
      <c r="J1" s="140"/>
    </row>
    <row r="2" spans="1:10" s="141" customFormat="1" ht="20.25" customHeight="1">
      <c r="A2" s="139"/>
      <c r="B2" s="139"/>
      <c r="C2" s="139"/>
      <c r="D2" s="139"/>
      <c r="E2" s="342" t="s">
        <v>580</v>
      </c>
      <c r="F2" s="342"/>
      <c r="G2" s="342"/>
      <c r="H2" s="342"/>
      <c r="I2" s="342"/>
      <c r="J2" s="140"/>
    </row>
    <row r="3" spans="1:10" s="141" customFormat="1" ht="10.5" customHeight="1">
      <c r="A3" s="139"/>
      <c r="B3" s="139"/>
      <c r="C3" s="139"/>
      <c r="D3" s="139"/>
      <c r="E3" s="139"/>
      <c r="F3" s="244"/>
      <c r="G3" s="139"/>
      <c r="H3" s="140"/>
      <c r="I3" s="140"/>
      <c r="J3" s="140"/>
    </row>
    <row r="4" spans="1:10" s="141" customFormat="1" ht="20.25" customHeight="1">
      <c r="A4" s="156" t="s">
        <v>585</v>
      </c>
      <c r="B4" s="170"/>
      <c r="C4" s="170"/>
      <c r="D4" s="170"/>
      <c r="E4" s="170"/>
      <c r="F4" s="171"/>
      <c r="G4" s="170"/>
      <c r="H4" s="170"/>
      <c r="I4" s="170"/>
      <c r="J4" s="140"/>
    </row>
    <row r="5" spans="1:9" s="143" customFormat="1" ht="18.75">
      <c r="A5" s="183" t="s">
        <v>657</v>
      </c>
      <c r="B5" s="148"/>
      <c r="C5" s="183"/>
      <c r="D5" s="183"/>
      <c r="E5" s="183"/>
      <c r="F5" s="249"/>
      <c r="G5" s="249"/>
      <c r="H5" s="183"/>
      <c r="I5" s="249"/>
    </row>
    <row r="6" spans="1:9" s="143" customFormat="1" ht="18.75">
      <c r="A6" s="2"/>
      <c r="B6" s="173" t="s">
        <v>658</v>
      </c>
      <c r="C6" s="173"/>
      <c r="D6" s="173"/>
      <c r="E6" s="173"/>
      <c r="F6" s="174"/>
      <c r="G6" s="174"/>
      <c r="H6" s="183"/>
      <c r="I6" s="174">
        <v>5000</v>
      </c>
    </row>
    <row r="7" spans="1:9" s="143" customFormat="1" ht="18.75">
      <c r="A7" s="173" t="s">
        <v>659</v>
      </c>
      <c r="B7" s="173"/>
      <c r="C7" s="173"/>
      <c r="D7" s="173"/>
      <c r="E7" s="173"/>
      <c r="F7" s="174"/>
      <c r="G7" s="174"/>
      <c r="H7" s="173"/>
      <c r="I7" s="174">
        <v>2000000</v>
      </c>
    </row>
    <row r="8" spans="1:9" s="143" customFormat="1" ht="18.75">
      <c r="A8" s="183" t="s">
        <v>663</v>
      </c>
      <c r="B8" s="183"/>
      <c r="C8" s="183"/>
      <c r="D8" s="183"/>
      <c r="E8" s="183"/>
      <c r="F8" s="249"/>
      <c r="G8" s="249"/>
      <c r="H8" s="183"/>
      <c r="I8" s="249"/>
    </row>
    <row r="9" spans="1:9" s="143" customFormat="1" ht="18.75">
      <c r="A9" s="183"/>
      <c r="B9" s="173" t="s">
        <v>664</v>
      </c>
      <c r="C9" s="173"/>
      <c r="D9" s="173"/>
      <c r="E9" s="173"/>
      <c r="F9" s="174"/>
      <c r="G9" s="174"/>
      <c r="H9" s="173"/>
      <c r="I9" s="174">
        <v>49775</v>
      </c>
    </row>
    <row r="10" spans="1:9" s="143" customFormat="1" ht="18.75">
      <c r="A10" s="183" t="s">
        <v>660</v>
      </c>
      <c r="B10" s="183"/>
      <c r="C10" s="183"/>
      <c r="D10" s="183"/>
      <c r="E10" s="183"/>
      <c r="F10" s="249"/>
      <c r="G10" s="249"/>
      <c r="H10" s="183"/>
      <c r="I10" s="249"/>
    </row>
    <row r="11" spans="1:9" s="143" customFormat="1" ht="18.75">
      <c r="A11" s="172"/>
      <c r="B11" s="202" t="s">
        <v>661</v>
      </c>
      <c r="C11" s="173"/>
      <c r="D11" s="173"/>
      <c r="E11" s="173"/>
      <c r="F11" s="174"/>
      <c r="G11" s="174"/>
      <c r="H11" s="183"/>
      <c r="I11" s="174">
        <v>270000</v>
      </c>
    </row>
    <row r="12" spans="1:9" s="143" customFormat="1" ht="18.75">
      <c r="A12" s="173" t="s">
        <v>662</v>
      </c>
      <c r="B12" s="202"/>
      <c r="C12" s="173"/>
      <c r="D12" s="173"/>
      <c r="E12" s="173"/>
      <c r="F12" s="174"/>
      <c r="G12" s="174"/>
      <c r="H12" s="173"/>
      <c r="I12" s="174">
        <v>11306</v>
      </c>
    </row>
    <row r="13" spans="1:9" s="145" customFormat="1" ht="18.75">
      <c r="A13" s="175"/>
      <c r="B13" s="183"/>
      <c r="C13" s="187" t="s">
        <v>591</v>
      </c>
      <c r="D13" s="183"/>
      <c r="E13" s="183"/>
      <c r="F13" s="176"/>
      <c r="G13" s="193"/>
      <c r="H13" s="178"/>
      <c r="I13" s="233">
        <f>SUM(I5:I12)</f>
        <v>2336081</v>
      </c>
    </row>
    <row r="14" spans="1:9" s="145" customFormat="1" ht="19.5">
      <c r="A14" s="165" t="s">
        <v>586</v>
      </c>
      <c r="B14" s="185"/>
      <c r="C14" s="185"/>
      <c r="D14" s="185"/>
      <c r="E14" s="185"/>
      <c r="F14" s="179"/>
      <c r="G14" s="180"/>
      <c r="H14" s="181"/>
      <c r="I14" s="180"/>
    </row>
    <row r="15" spans="1:21" s="143" customFormat="1" ht="18.75">
      <c r="A15" s="186"/>
      <c r="B15" s="183" t="s">
        <v>665</v>
      </c>
      <c r="C15" s="188"/>
      <c r="D15" s="187"/>
      <c r="E15" s="187"/>
      <c r="F15" s="187"/>
      <c r="G15" s="189"/>
      <c r="H15" s="190"/>
      <c r="I15" s="189"/>
      <c r="J15" s="148"/>
      <c r="O15" s="145"/>
      <c r="P15" s="145"/>
      <c r="Q15" s="145"/>
      <c r="R15" s="145"/>
      <c r="S15" s="145"/>
      <c r="T15" s="145"/>
      <c r="U15" s="145"/>
    </row>
    <row r="16" spans="1:21" s="2" customFormat="1" ht="18.75">
      <c r="A16" s="196"/>
      <c r="B16" s="196"/>
      <c r="C16" s="202" t="s">
        <v>625</v>
      </c>
      <c r="D16" s="173"/>
      <c r="E16" s="173"/>
      <c r="F16" s="173"/>
      <c r="G16" s="194"/>
      <c r="H16" s="197"/>
      <c r="I16" s="194">
        <v>44842</v>
      </c>
      <c r="J16" s="183"/>
      <c r="O16" s="145"/>
      <c r="P16" s="145"/>
      <c r="Q16" s="145"/>
      <c r="R16" s="145"/>
      <c r="S16" s="145"/>
      <c r="T16" s="145"/>
      <c r="U16" s="145"/>
    </row>
    <row r="17" spans="1:10" s="172" customFormat="1" ht="15.75">
      <c r="A17" s="187"/>
      <c r="B17" s="187"/>
      <c r="C17" s="173" t="s">
        <v>626</v>
      </c>
      <c r="D17" s="173"/>
      <c r="E17" s="173"/>
      <c r="F17" s="173"/>
      <c r="G17" s="194"/>
      <c r="H17" s="190"/>
      <c r="I17" s="194">
        <v>4934</v>
      </c>
      <c r="J17" s="187"/>
    </row>
    <row r="18" spans="1:10" s="2" customFormat="1" ht="15.75">
      <c r="A18" s="183"/>
      <c r="B18" s="183" t="s">
        <v>666</v>
      </c>
      <c r="C18" s="183"/>
      <c r="D18" s="183"/>
      <c r="E18" s="183"/>
      <c r="F18" s="183"/>
      <c r="G18" s="184"/>
      <c r="H18" s="197"/>
      <c r="I18" s="184"/>
      <c r="J18" s="183"/>
    </row>
    <row r="19" spans="1:10" s="201" customFormat="1" ht="15.75">
      <c r="A19" s="186"/>
      <c r="B19" s="183"/>
      <c r="C19" s="205" t="s">
        <v>626</v>
      </c>
      <c r="D19" s="205"/>
      <c r="E19" s="205"/>
      <c r="F19" s="205"/>
      <c r="G19" s="206"/>
      <c r="H19" s="278"/>
      <c r="I19" s="206">
        <v>416</v>
      </c>
      <c r="J19" s="200"/>
    </row>
    <row r="20" spans="1:10" s="141" customFormat="1" ht="18.75">
      <c r="A20" s="152"/>
      <c r="B20" s="173" t="s">
        <v>667</v>
      </c>
      <c r="C20" s="205"/>
      <c r="D20" s="205"/>
      <c r="E20" s="205"/>
      <c r="F20" s="205"/>
      <c r="G20" s="206"/>
      <c r="H20" s="154"/>
      <c r="I20" s="206">
        <v>1574803</v>
      </c>
      <c r="J20" s="151"/>
    </row>
    <row r="21" spans="1:10" s="141" customFormat="1" ht="18.75">
      <c r="A21" s="152"/>
      <c r="B21" s="191" t="s">
        <v>668</v>
      </c>
      <c r="C21" s="203"/>
      <c r="D21" s="203"/>
      <c r="E21" s="203"/>
      <c r="F21" s="203"/>
      <c r="G21" s="204"/>
      <c r="H21" s="266"/>
      <c r="I21" s="204">
        <v>425197</v>
      </c>
      <c r="J21" s="151"/>
    </row>
    <row r="22" spans="1:10" s="141" customFormat="1" ht="18.75">
      <c r="A22" s="152"/>
      <c r="B22" s="183" t="s">
        <v>628</v>
      </c>
      <c r="C22" s="198"/>
      <c r="D22" s="198"/>
      <c r="E22" s="198"/>
      <c r="F22" s="198"/>
      <c r="G22" s="199"/>
      <c r="H22" s="151"/>
      <c r="I22" s="199"/>
      <c r="J22" s="151"/>
    </row>
    <row r="23" spans="1:10" s="141" customFormat="1" ht="18.75">
      <c r="A23" s="152"/>
      <c r="B23" s="183"/>
      <c r="C23" s="198" t="s">
        <v>599</v>
      </c>
      <c r="D23" s="198"/>
      <c r="E23" s="198"/>
      <c r="F23" s="198"/>
      <c r="G23" s="199"/>
      <c r="H23" s="151"/>
      <c r="I23" s="199">
        <v>250000</v>
      </c>
      <c r="J23" s="151"/>
    </row>
    <row r="24" spans="1:10" s="141" customFormat="1" ht="18.75">
      <c r="A24" s="152"/>
      <c r="B24" s="183"/>
      <c r="C24" s="203" t="s">
        <v>600</v>
      </c>
      <c r="D24" s="203"/>
      <c r="E24" s="203"/>
      <c r="F24" s="203"/>
      <c r="G24" s="204"/>
      <c r="H24" s="151"/>
      <c r="I24" s="204">
        <v>20000</v>
      </c>
      <c r="J24" s="151"/>
    </row>
    <row r="25" spans="1:10" s="141" customFormat="1" ht="18.75">
      <c r="A25" s="152"/>
      <c r="B25" s="183" t="s">
        <v>669</v>
      </c>
      <c r="C25" s="198"/>
      <c r="D25" s="198"/>
      <c r="E25" s="198"/>
      <c r="F25" s="198"/>
      <c r="G25" s="199"/>
      <c r="H25" s="151"/>
      <c r="I25" s="199"/>
      <c r="J25" s="151"/>
    </row>
    <row r="26" spans="1:10" s="141" customFormat="1" ht="18.75">
      <c r="A26" s="152"/>
      <c r="B26" s="183"/>
      <c r="C26" s="198" t="s">
        <v>599</v>
      </c>
      <c r="D26" s="198"/>
      <c r="E26" s="198"/>
      <c r="F26" s="198"/>
      <c r="G26" s="199"/>
      <c r="H26" s="151"/>
      <c r="I26" s="199">
        <v>6000</v>
      </c>
      <c r="J26" s="151"/>
    </row>
    <row r="27" spans="1:10" s="141" customFormat="1" ht="18.75">
      <c r="A27" s="152"/>
      <c r="B27" s="183"/>
      <c r="C27" s="203" t="s">
        <v>600</v>
      </c>
      <c r="D27" s="203"/>
      <c r="E27" s="203"/>
      <c r="F27" s="203"/>
      <c r="G27" s="204"/>
      <c r="H27" s="151"/>
      <c r="I27" s="204">
        <v>1620</v>
      </c>
      <c r="J27" s="151"/>
    </row>
    <row r="28" spans="1:10" s="141" customFormat="1" ht="18.75">
      <c r="A28" s="152"/>
      <c r="B28" s="183" t="s">
        <v>670</v>
      </c>
      <c r="C28" s="198"/>
      <c r="D28" s="198"/>
      <c r="E28" s="198"/>
      <c r="F28" s="198"/>
      <c r="G28" s="199"/>
      <c r="H28" s="151"/>
      <c r="I28" s="199"/>
      <c r="J28" s="151"/>
    </row>
    <row r="29" spans="1:10" s="141" customFormat="1" ht="18.75">
      <c r="A29" s="152"/>
      <c r="B29" s="183"/>
      <c r="C29" s="198" t="s">
        <v>599</v>
      </c>
      <c r="D29" s="198"/>
      <c r="E29" s="198"/>
      <c r="F29" s="198"/>
      <c r="G29" s="199"/>
      <c r="H29" s="151"/>
      <c r="I29" s="199">
        <v>6511</v>
      </c>
      <c r="J29" s="151"/>
    </row>
    <row r="30" spans="1:10" s="141" customFormat="1" ht="18.75">
      <c r="A30" s="152"/>
      <c r="B30" s="183"/>
      <c r="C30" s="203" t="s">
        <v>600</v>
      </c>
      <c r="D30" s="203"/>
      <c r="E30" s="203"/>
      <c r="F30" s="203"/>
      <c r="G30" s="204"/>
      <c r="H30" s="151"/>
      <c r="I30" s="204">
        <v>1758</v>
      </c>
      <c r="J30" s="151"/>
    </row>
    <row r="31" spans="1:10" s="141" customFormat="1" ht="18.75">
      <c r="A31" s="152"/>
      <c r="B31" s="183"/>
      <c r="C31" s="186" t="s">
        <v>5</v>
      </c>
      <c r="D31" s="186"/>
      <c r="E31" s="186"/>
      <c r="F31" s="186"/>
      <c r="G31" s="231"/>
      <c r="H31" s="150"/>
      <c r="I31" s="231">
        <f>SUM(I15:I30)</f>
        <v>2336081</v>
      </c>
      <c r="J31" s="151"/>
    </row>
    <row r="32" ht="9.75" customHeight="1">
      <c r="J32" s="227"/>
    </row>
    <row r="33" spans="1:10" ht="18.75">
      <c r="A33" s="143" t="s">
        <v>582</v>
      </c>
      <c r="B33" s="143"/>
      <c r="C33" s="143"/>
      <c r="D33" s="143"/>
      <c r="E33" s="143"/>
      <c r="F33" s="144"/>
      <c r="G33" s="153"/>
      <c r="H33" s="151"/>
      <c r="I33" s="153"/>
      <c r="J33" s="151"/>
    </row>
    <row r="34" spans="1:10" ht="19.5">
      <c r="A34" s="156" t="s">
        <v>583</v>
      </c>
      <c r="B34" s="156"/>
      <c r="C34" s="156"/>
      <c r="D34" s="156"/>
      <c r="E34" s="156"/>
      <c r="F34" s="156" t="s">
        <v>680</v>
      </c>
      <c r="G34" s="153"/>
      <c r="H34" s="151"/>
      <c r="I34" s="153"/>
      <c r="J34" s="151"/>
    </row>
    <row r="35" spans="1:10" ht="19.5">
      <c r="A35" s="152"/>
      <c r="B35" s="156" t="s">
        <v>586</v>
      </c>
      <c r="C35" s="152"/>
      <c r="D35" s="152"/>
      <c r="E35" s="152"/>
      <c r="F35" s="152"/>
      <c r="G35" s="153"/>
      <c r="H35" s="151"/>
      <c r="I35" s="153"/>
      <c r="J35" s="151"/>
    </row>
    <row r="36" spans="1:10" ht="18.75">
      <c r="A36" s="152"/>
      <c r="B36" s="2" t="s">
        <v>672</v>
      </c>
      <c r="C36" s="237"/>
      <c r="D36" s="237"/>
      <c r="E36" s="162"/>
      <c r="F36" s="353" t="s">
        <v>675</v>
      </c>
      <c r="G36" s="353"/>
      <c r="H36" s="353"/>
      <c r="I36" s="353"/>
      <c r="J36" s="275"/>
    </row>
    <row r="37" spans="1:10" ht="18.75" customHeight="1">
      <c r="A37" s="145"/>
      <c r="B37" s="268" t="s">
        <v>673</v>
      </c>
      <c r="C37" s="269"/>
      <c r="D37" s="270">
        <v>31800</v>
      </c>
      <c r="E37" s="237"/>
      <c r="F37" s="348" t="s">
        <v>678</v>
      </c>
      <c r="G37" s="348"/>
      <c r="H37" s="348"/>
      <c r="I37" s="348"/>
      <c r="J37" s="277">
        <v>31800</v>
      </c>
    </row>
    <row r="38" spans="1:10" ht="18.75" customHeight="1">
      <c r="A38" s="145"/>
      <c r="B38" s="274" t="s">
        <v>674</v>
      </c>
      <c r="C38" s="274"/>
      <c r="D38" s="276">
        <v>8586</v>
      </c>
      <c r="E38" s="245"/>
      <c r="F38" s="349" t="s">
        <v>676</v>
      </c>
      <c r="G38" s="349"/>
      <c r="H38" s="349"/>
      <c r="I38" s="349"/>
      <c r="J38" s="174">
        <v>8586</v>
      </c>
    </row>
    <row r="39" spans="1:10" ht="16.5">
      <c r="A39" s="219"/>
      <c r="B39" s="267" t="s">
        <v>587</v>
      </c>
      <c r="C39" s="173"/>
      <c r="D39" s="207">
        <v>60000</v>
      </c>
      <c r="E39" s="166"/>
      <c r="F39" s="271" t="s">
        <v>677</v>
      </c>
      <c r="G39" s="272"/>
      <c r="H39" s="272"/>
      <c r="I39" s="272"/>
      <c r="J39" s="273">
        <v>60000</v>
      </c>
    </row>
    <row r="40" spans="1:10" ht="16.5">
      <c r="A40" s="219"/>
      <c r="B40" s="175"/>
      <c r="C40" s="183"/>
      <c r="D40" s="275"/>
      <c r="E40" s="166"/>
      <c r="F40" s="279"/>
      <c r="G40" s="280"/>
      <c r="H40" s="280"/>
      <c r="I40" s="280"/>
      <c r="J40" s="281"/>
    </row>
    <row r="41" spans="1:10" ht="16.5">
      <c r="A41" s="219"/>
      <c r="B41" s="175" t="s">
        <v>685</v>
      </c>
      <c r="C41" s="183"/>
      <c r="D41" s="275"/>
      <c r="E41" s="166"/>
      <c r="F41" s="196" t="s">
        <v>682</v>
      </c>
      <c r="G41" s="282"/>
      <c r="H41" s="280"/>
      <c r="I41" s="280"/>
      <c r="J41" s="281"/>
    </row>
    <row r="42" spans="1:10" ht="16.5">
      <c r="A42" s="219"/>
      <c r="B42" s="287" t="s">
        <v>686</v>
      </c>
      <c r="C42" s="269"/>
      <c r="D42" s="270">
        <v>9606</v>
      </c>
      <c r="E42" s="166"/>
      <c r="F42" s="202" t="s">
        <v>683</v>
      </c>
      <c r="G42" s="207"/>
      <c r="H42" s="272"/>
      <c r="I42" s="272"/>
      <c r="J42" s="273">
        <v>10000</v>
      </c>
    </row>
    <row r="43" spans="1:10" ht="16.5">
      <c r="A43" s="219"/>
      <c r="B43" s="274" t="s">
        <v>674</v>
      </c>
      <c r="C43" s="274"/>
      <c r="D43" s="276">
        <v>2594</v>
      </c>
      <c r="E43" s="166"/>
      <c r="F43" s="283" t="s">
        <v>684</v>
      </c>
      <c r="G43" s="284"/>
      <c r="H43" s="285"/>
      <c r="I43" s="285"/>
      <c r="J43" s="286">
        <v>2200</v>
      </c>
    </row>
    <row r="44" spans="1:10" ht="16.5">
      <c r="A44" s="219"/>
      <c r="B44" s="175"/>
      <c r="C44" s="183"/>
      <c r="D44" s="275"/>
      <c r="E44" s="166"/>
      <c r="F44" s="279"/>
      <c r="G44" s="280"/>
      <c r="H44" s="280"/>
      <c r="I44" s="280"/>
      <c r="J44" s="281"/>
    </row>
    <row r="45" spans="1:10" ht="16.5">
      <c r="A45" s="219"/>
      <c r="B45" s="183" t="s">
        <v>602</v>
      </c>
      <c r="C45" s="198"/>
      <c r="D45" s="275"/>
      <c r="E45" s="166"/>
      <c r="F45" s="183" t="s">
        <v>623</v>
      </c>
      <c r="G45" s="188"/>
      <c r="H45" s="280"/>
      <c r="I45" s="280"/>
      <c r="J45" s="281"/>
    </row>
    <row r="46" spans="1:10" ht="16.5">
      <c r="A46" s="219"/>
      <c r="B46" s="287" t="s">
        <v>686</v>
      </c>
      <c r="C46" s="198"/>
      <c r="D46" s="207">
        <v>74016</v>
      </c>
      <c r="E46" s="166"/>
      <c r="F46" s="202" t="s">
        <v>687</v>
      </c>
      <c r="G46" s="207"/>
      <c r="H46" s="272"/>
      <c r="I46" s="272"/>
      <c r="J46" s="273">
        <v>54000</v>
      </c>
    </row>
    <row r="47" spans="1:10" ht="16.5">
      <c r="A47" s="219"/>
      <c r="B47" s="274" t="s">
        <v>674</v>
      </c>
      <c r="C47" s="203"/>
      <c r="D47" s="207">
        <v>19984</v>
      </c>
      <c r="E47" s="166"/>
      <c r="F47" s="202" t="s">
        <v>688</v>
      </c>
      <c r="G47" s="284"/>
      <c r="H47" s="285"/>
      <c r="I47" s="285"/>
      <c r="J47" s="286">
        <v>40000</v>
      </c>
    </row>
    <row r="48" spans="1:10" ht="16.5">
      <c r="A48" s="219"/>
      <c r="B48" s="175"/>
      <c r="C48" s="183"/>
      <c r="D48" s="275"/>
      <c r="E48" s="166"/>
      <c r="F48" s="279"/>
      <c r="G48" s="280"/>
      <c r="H48" s="280"/>
      <c r="I48" s="280"/>
      <c r="J48" s="281"/>
    </row>
    <row r="49" spans="1:10" ht="16.5">
      <c r="A49" s="288" t="s">
        <v>671</v>
      </c>
      <c r="B49" s="198"/>
      <c r="C49" s="198"/>
      <c r="D49" s="198"/>
      <c r="E49" s="198"/>
      <c r="F49" s="289"/>
      <c r="G49" s="198"/>
      <c r="H49" s="186"/>
      <c r="I49" s="290"/>
      <c r="J49" s="227"/>
    </row>
    <row r="50" spans="1:10" ht="16.5">
      <c r="A50" s="291"/>
      <c r="B50" s="291"/>
      <c r="C50" s="291"/>
      <c r="D50" s="291"/>
      <c r="E50" s="291"/>
      <c r="F50" s="292"/>
      <c r="G50" s="291"/>
      <c r="H50" s="291"/>
      <c r="I50" s="291"/>
      <c r="J50" s="227"/>
    </row>
    <row r="51" spans="1:10" ht="16.5">
      <c r="A51" s="288"/>
      <c r="B51" s="198"/>
      <c r="C51" s="198"/>
      <c r="D51" s="198"/>
      <c r="E51" s="198"/>
      <c r="F51" s="289"/>
      <c r="G51" s="344" t="s">
        <v>589</v>
      </c>
      <c r="H51" s="344"/>
      <c r="I51" s="344"/>
      <c r="J51" s="227"/>
    </row>
    <row r="52" spans="1:10" ht="16.5">
      <c r="A52" s="288"/>
      <c r="B52" s="198"/>
      <c r="C52" s="198"/>
      <c r="D52" s="198"/>
      <c r="E52" s="198"/>
      <c r="F52" s="289"/>
      <c r="G52" s="344" t="s">
        <v>87</v>
      </c>
      <c r="H52" s="344"/>
      <c r="I52" s="344"/>
      <c r="J52" s="227"/>
    </row>
    <row r="53" spans="1:10" ht="17.25">
      <c r="A53" s="228"/>
      <c r="B53" s="228"/>
      <c r="C53" s="228"/>
      <c r="D53" s="228"/>
      <c r="E53" s="228"/>
      <c r="F53" s="228"/>
      <c r="G53" s="228"/>
      <c r="H53" s="228"/>
      <c r="I53" s="229"/>
      <c r="J53" s="230"/>
    </row>
    <row r="54" spans="1:11" s="157" customFormat="1" ht="20.25">
      <c r="A54" s="352" t="s">
        <v>651</v>
      </c>
      <c r="B54" s="352"/>
      <c r="C54" s="352"/>
      <c r="D54" s="352"/>
      <c r="E54" s="352"/>
      <c r="F54" s="352"/>
      <c r="G54" s="352"/>
      <c r="H54" s="352"/>
      <c r="I54" s="352"/>
      <c r="J54" s="352"/>
      <c r="K54" s="352"/>
    </row>
    <row r="55" spans="1:11" s="157" customFormat="1" ht="18.75">
      <c r="A55" s="350" t="s">
        <v>650</v>
      </c>
      <c r="B55" s="350"/>
      <c r="C55" s="350"/>
      <c r="D55" s="350"/>
      <c r="E55" s="350"/>
      <c r="F55" s="350"/>
      <c r="G55" s="350"/>
      <c r="H55" s="350"/>
      <c r="I55" s="350"/>
      <c r="J55" s="350"/>
      <c r="K55" s="350"/>
    </row>
    <row r="56" spans="1:11" s="157" customFormat="1" ht="18.75">
      <c r="A56" s="350" t="s">
        <v>652</v>
      </c>
      <c r="B56" s="350"/>
      <c r="C56" s="350"/>
      <c r="D56" s="350"/>
      <c r="E56" s="350"/>
      <c r="F56" s="350"/>
      <c r="G56" s="350"/>
      <c r="H56" s="350"/>
      <c r="I56" s="350"/>
      <c r="J56" s="350"/>
      <c r="K56" s="350"/>
    </row>
    <row r="57" spans="1:11" s="157" customFormat="1" ht="18.75">
      <c r="A57" s="246"/>
      <c r="B57" s="246"/>
      <c r="C57" s="246"/>
      <c r="D57" s="246"/>
      <c r="E57" s="246"/>
      <c r="F57" s="246"/>
      <c r="G57" s="247" t="s">
        <v>580</v>
      </c>
      <c r="H57" s="246"/>
      <c r="I57" s="248"/>
      <c r="J57"/>
      <c r="K57"/>
    </row>
    <row r="58" spans="1:12" ht="19.5" customHeight="1">
      <c r="A58" s="172" t="s">
        <v>585</v>
      </c>
      <c r="B58" s="172"/>
      <c r="C58" s="172"/>
      <c r="D58" s="172"/>
      <c r="E58" s="172"/>
      <c r="F58" s="254"/>
      <c r="G58" s="172"/>
      <c r="H58" s="172"/>
      <c r="I58" s="172"/>
      <c r="J58" s="258"/>
      <c r="K58" s="146"/>
      <c r="L58" s="259"/>
    </row>
    <row r="59" spans="1:12" ht="18.75" customHeight="1">
      <c r="A59" s="2" t="s">
        <v>653</v>
      </c>
      <c r="B59" s="196"/>
      <c r="C59" s="146"/>
      <c r="D59" s="146"/>
      <c r="E59" s="146"/>
      <c r="F59" s="158"/>
      <c r="G59" s="146"/>
      <c r="H59" s="146"/>
      <c r="I59" s="249"/>
      <c r="J59" s="260"/>
      <c r="K59" s="261"/>
      <c r="L59" s="259"/>
    </row>
    <row r="60" spans="2:12" ht="16.5" customHeight="1">
      <c r="B60" s="202" t="s">
        <v>654</v>
      </c>
      <c r="C60" s="255"/>
      <c r="D60" s="255"/>
      <c r="E60" s="255"/>
      <c r="F60" s="256"/>
      <c r="G60" s="255"/>
      <c r="H60" s="255"/>
      <c r="I60" s="174">
        <v>39000</v>
      </c>
      <c r="J60" s="235"/>
      <c r="K60" s="249"/>
      <c r="L60" s="259"/>
    </row>
    <row r="61" spans="2:12" ht="9.75" customHeight="1">
      <c r="B61" s="196"/>
      <c r="C61" s="146"/>
      <c r="D61" s="146"/>
      <c r="E61" s="146"/>
      <c r="F61" s="158"/>
      <c r="G61" s="146"/>
      <c r="H61" s="146"/>
      <c r="I61" s="249"/>
      <c r="J61" s="235"/>
      <c r="K61" s="249"/>
      <c r="L61" s="259"/>
    </row>
    <row r="62" spans="1:12" ht="18.75" customHeight="1">
      <c r="A62" s="172" t="s">
        <v>586</v>
      </c>
      <c r="B62" s="172"/>
      <c r="C62" s="172"/>
      <c r="D62" s="172"/>
      <c r="E62" s="172"/>
      <c r="F62" s="254"/>
      <c r="G62" s="172"/>
      <c r="H62" s="172"/>
      <c r="I62" s="254"/>
      <c r="J62" s="262"/>
      <c r="K62" s="249"/>
      <c r="L62" s="259"/>
    </row>
    <row r="63" spans="1:12" ht="17.25" customHeight="1">
      <c r="A63" s="265" t="s">
        <v>655</v>
      </c>
      <c r="B63" s="196"/>
      <c r="C63" s="196"/>
      <c r="D63" s="196"/>
      <c r="E63" s="196"/>
      <c r="F63" s="196"/>
      <c r="G63" s="196"/>
      <c r="H63" s="196"/>
      <c r="I63" s="264"/>
      <c r="J63" s="263"/>
      <c r="K63" s="151"/>
      <c r="L63" s="259"/>
    </row>
    <row r="64" spans="1:12" ht="17.25" customHeight="1">
      <c r="A64" s="244"/>
      <c r="B64" s="202" t="s">
        <v>656</v>
      </c>
      <c r="C64" s="202"/>
      <c r="D64" s="202"/>
      <c r="E64" s="202"/>
      <c r="F64" s="202"/>
      <c r="G64" s="202"/>
      <c r="H64" s="202"/>
      <c r="I64" s="257">
        <v>39000</v>
      </c>
      <c r="J64" s="263"/>
      <c r="K64" s="151"/>
      <c r="L64" s="259"/>
    </row>
    <row r="65" spans="1:12" ht="10.5" customHeight="1">
      <c r="A65" s="244"/>
      <c r="B65" s="196"/>
      <c r="C65" s="196"/>
      <c r="D65" s="196"/>
      <c r="E65" s="196"/>
      <c r="F65" s="196"/>
      <c r="G65" s="196"/>
      <c r="H65" s="196"/>
      <c r="I65" s="264"/>
      <c r="J65" s="263"/>
      <c r="K65" s="151"/>
      <c r="L65" s="259"/>
    </row>
    <row r="66" spans="1:12" ht="17.25" customHeight="1">
      <c r="A66" s="219" t="s">
        <v>679</v>
      </c>
      <c r="B66" s="196"/>
      <c r="C66" s="196"/>
      <c r="D66" s="196"/>
      <c r="E66" s="196"/>
      <c r="F66" s="196"/>
      <c r="G66" s="196"/>
      <c r="H66" s="196"/>
      <c r="I66" s="264"/>
      <c r="J66" s="263"/>
      <c r="K66" s="151"/>
      <c r="L66" s="259"/>
    </row>
    <row r="67" spans="1:23" s="143" customFormat="1" ht="5.25" customHeight="1">
      <c r="A67"/>
      <c r="B67"/>
      <c r="C67"/>
      <c r="D67"/>
      <c r="E67"/>
      <c r="F67" s="40"/>
      <c r="G67"/>
      <c r="H67"/>
      <c r="I67"/>
      <c r="J67" s="250"/>
      <c r="K67" s="140"/>
      <c r="O67"/>
      <c r="P67"/>
      <c r="Q67"/>
      <c r="R67"/>
      <c r="S67"/>
      <c r="T67"/>
      <c r="U67"/>
      <c r="V67"/>
      <c r="W67"/>
    </row>
    <row r="68" spans="1:11" s="143" customFormat="1" ht="18.75">
      <c r="A68" s="141"/>
      <c r="B68" s="166"/>
      <c r="C68" s="152"/>
      <c r="D68" s="152"/>
      <c r="E68" s="152"/>
      <c r="F68" s="167"/>
      <c r="G68" s="351" t="s">
        <v>589</v>
      </c>
      <c r="H68" s="351"/>
      <c r="I68" s="351"/>
      <c r="J68" s="250"/>
      <c r="K68" s="140"/>
    </row>
    <row r="69" spans="1:11" s="143" customFormat="1" ht="18.75">
      <c r="A69" s="141"/>
      <c r="B69" s="166"/>
      <c r="C69" s="152"/>
      <c r="D69" s="152"/>
      <c r="E69" s="152"/>
      <c r="F69" s="167"/>
      <c r="G69" s="351" t="s">
        <v>87</v>
      </c>
      <c r="H69" s="351"/>
      <c r="I69" s="351"/>
      <c r="J69" s="250"/>
      <c r="K69" s="140"/>
    </row>
    <row r="70" spans="2:11" s="143" customFormat="1" ht="18.75">
      <c r="B70" s="228"/>
      <c r="C70" s="224"/>
      <c r="D70" s="223"/>
      <c r="E70" s="223"/>
      <c r="F70" s="251"/>
      <c r="G70" s="251"/>
      <c r="H70" s="252"/>
      <c r="I70" s="253"/>
      <c r="J70" s="253"/>
      <c r="K70" s="249"/>
    </row>
    <row r="71" spans="1:10" s="143" customFormat="1" ht="18.75">
      <c r="A71" s="151"/>
      <c r="B71" s="151"/>
      <c r="C71" s="151"/>
      <c r="D71" s="162"/>
      <c r="E71" s="151"/>
      <c r="F71" s="146"/>
      <c r="G71" s="146"/>
      <c r="H71" s="146"/>
      <c r="I71" s="146"/>
      <c r="J71" s="151"/>
    </row>
    <row r="72" spans="1:10" s="143" customFormat="1" ht="18.75">
      <c r="A72" s="151"/>
      <c r="B72" s="151"/>
      <c r="C72" s="151"/>
      <c r="D72" s="162"/>
      <c r="E72" s="151"/>
      <c r="F72" s="146"/>
      <c r="G72" s="146"/>
      <c r="H72" s="146"/>
      <c r="I72" s="146"/>
      <c r="J72" s="151"/>
    </row>
    <row r="73" spans="1:10" s="143" customFormat="1" ht="18.75">
      <c r="A73" s="151"/>
      <c r="B73" s="151"/>
      <c r="C73" s="151"/>
      <c r="D73" s="162"/>
      <c r="E73" s="151"/>
      <c r="F73" s="151"/>
      <c r="G73" s="151"/>
      <c r="H73" s="151"/>
      <c r="I73" s="162"/>
      <c r="J73" s="151"/>
    </row>
    <row r="74" spans="1:10" s="143" customFormat="1" ht="18.75">
      <c r="A74" s="151"/>
      <c r="B74" s="151"/>
      <c r="C74" s="151"/>
      <c r="D74" s="162"/>
      <c r="E74" s="151"/>
      <c r="F74" s="151"/>
      <c r="G74" s="151"/>
      <c r="H74" s="151"/>
      <c r="I74" s="162"/>
      <c r="J74" s="151"/>
    </row>
    <row r="75" spans="1:10" s="143" customFormat="1" ht="18.75">
      <c r="A75" s="151"/>
      <c r="B75" s="151"/>
      <c r="C75" s="151"/>
      <c r="D75" s="162"/>
      <c r="E75" s="151"/>
      <c r="F75" s="151"/>
      <c r="G75" s="151"/>
      <c r="H75" s="151"/>
      <c r="I75" s="162"/>
      <c r="J75" s="151"/>
    </row>
    <row r="76" spans="1:10" s="143" customFormat="1" ht="18.75">
      <c r="A76" s="151"/>
      <c r="B76" s="151"/>
      <c r="C76" s="151"/>
      <c r="D76" s="162"/>
      <c r="E76" s="151"/>
      <c r="F76" s="151"/>
      <c r="G76" s="151"/>
      <c r="H76" s="151"/>
      <c r="I76" s="162"/>
      <c r="J76" s="151"/>
    </row>
    <row r="77" spans="1:10" s="143" customFormat="1" ht="18.75">
      <c r="A77" s="151"/>
      <c r="B77" s="151"/>
      <c r="C77" s="151"/>
      <c r="D77" s="162"/>
      <c r="E77" s="151"/>
      <c r="F77" s="151"/>
      <c r="G77" s="151"/>
      <c r="H77" s="151"/>
      <c r="I77" s="151"/>
      <c r="J77" s="151"/>
    </row>
    <row r="78" spans="1:10" ht="20.25">
      <c r="A78" s="215"/>
      <c r="B78" s="215"/>
      <c r="C78" s="215"/>
      <c r="D78" s="215"/>
      <c r="E78" s="215"/>
      <c r="F78" s="215"/>
      <c r="G78" s="215"/>
      <c r="H78" s="215"/>
      <c r="I78" s="215"/>
      <c r="J78" s="215"/>
    </row>
    <row r="79" spans="1:10" ht="18.75">
      <c r="A79" s="216"/>
      <c r="B79" s="216"/>
      <c r="C79" s="216"/>
      <c r="D79" s="216"/>
      <c r="E79" s="216"/>
      <c r="F79" s="216"/>
      <c r="G79" s="216"/>
      <c r="H79" s="216"/>
      <c r="I79" s="216"/>
      <c r="J79" s="216"/>
    </row>
    <row r="80" spans="1:10" ht="18.75">
      <c r="A80" s="216"/>
      <c r="B80" s="216"/>
      <c r="C80" s="216"/>
      <c r="D80" s="216"/>
      <c r="E80" s="216"/>
      <c r="F80" s="216"/>
      <c r="G80" s="216"/>
      <c r="H80" s="216"/>
      <c r="I80" s="216"/>
      <c r="J80" s="216"/>
    </row>
    <row r="81" spans="1:10" ht="18.75">
      <c r="A81" s="217"/>
      <c r="B81" s="217"/>
      <c r="C81" s="217"/>
      <c r="D81" s="217"/>
      <c r="E81" s="217"/>
      <c r="F81" s="217"/>
      <c r="G81" s="217"/>
      <c r="H81" s="217"/>
      <c r="I81" s="217"/>
      <c r="J81" s="216"/>
    </row>
    <row r="82" spans="1:10" ht="18.75">
      <c r="A82" s="149"/>
      <c r="B82" s="149"/>
      <c r="C82" s="149"/>
      <c r="D82" s="149"/>
      <c r="E82" s="149"/>
      <c r="F82" s="209"/>
      <c r="G82" s="149"/>
      <c r="H82" s="197"/>
      <c r="I82" s="149"/>
      <c r="J82" s="147"/>
    </row>
    <row r="83" spans="1:10" s="163" customFormat="1" ht="18.75">
      <c r="A83" s="146"/>
      <c r="B83" s="146"/>
      <c r="C83" s="146"/>
      <c r="D83" s="146"/>
      <c r="E83" s="146"/>
      <c r="F83" s="158"/>
      <c r="G83" s="146"/>
      <c r="H83" s="146"/>
      <c r="I83" s="146"/>
      <c r="J83" s="158"/>
    </row>
    <row r="84" spans="1:10" ht="18.75">
      <c r="A84" s="146"/>
      <c r="B84" s="146"/>
      <c r="C84" s="146"/>
      <c r="D84" s="146"/>
      <c r="E84" s="146"/>
      <c r="F84" s="158"/>
      <c r="G84" s="146"/>
      <c r="H84" s="146"/>
      <c r="I84" s="158"/>
      <c r="J84" s="158"/>
    </row>
    <row r="85" spans="1:10" s="145" customFormat="1" ht="18.75">
      <c r="A85" s="151"/>
      <c r="B85" s="208"/>
      <c r="C85" s="208"/>
      <c r="D85" s="208"/>
      <c r="E85" s="208"/>
      <c r="F85" s="162"/>
      <c r="G85" s="159"/>
      <c r="H85" s="159"/>
      <c r="I85" s="164"/>
      <c r="J85" s="158"/>
    </row>
    <row r="86" spans="1:10" s="156" customFormat="1" ht="19.5">
      <c r="A86" s="151"/>
      <c r="B86" s="208"/>
      <c r="C86" s="208"/>
      <c r="D86" s="208"/>
      <c r="E86" s="208"/>
      <c r="F86" s="162"/>
      <c r="G86" s="159"/>
      <c r="H86" s="159"/>
      <c r="I86" s="164"/>
      <c r="J86" s="158"/>
    </row>
    <row r="87" spans="1:10" s="145" customFormat="1" ht="18.75">
      <c r="A87" s="151"/>
      <c r="B87" s="208"/>
      <c r="C87" s="208"/>
      <c r="D87" s="208"/>
      <c r="E87" s="208"/>
      <c r="F87" s="162"/>
      <c r="G87" s="159"/>
      <c r="H87" s="159"/>
      <c r="I87" s="169"/>
      <c r="J87" s="158"/>
    </row>
    <row r="88" spans="1:10" ht="15">
      <c r="A88" s="208"/>
      <c r="B88" s="208"/>
      <c r="C88" s="208"/>
      <c r="D88" s="208"/>
      <c r="E88" s="208"/>
      <c r="F88" s="208"/>
      <c r="G88" s="214"/>
      <c r="H88" s="208"/>
      <c r="I88" s="208"/>
      <c r="J88" s="208"/>
    </row>
    <row r="89" spans="1:10" ht="20.25">
      <c r="A89" s="215"/>
      <c r="B89" s="215"/>
      <c r="C89" s="215"/>
      <c r="D89" s="215"/>
      <c r="E89" s="215"/>
      <c r="F89" s="215"/>
      <c r="G89" s="215"/>
      <c r="H89" s="215"/>
      <c r="I89" s="215"/>
      <c r="J89" s="215"/>
    </row>
    <row r="90" spans="1:10" ht="18.75">
      <c r="A90" s="216"/>
      <c r="B90" s="216"/>
      <c r="C90" s="216"/>
      <c r="D90" s="216"/>
      <c r="E90" s="216"/>
      <c r="F90" s="216"/>
      <c r="G90" s="216"/>
      <c r="H90" s="216"/>
      <c r="I90" s="216"/>
      <c r="J90" s="216"/>
    </row>
    <row r="91" spans="1:10" ht="18.75">
      <c r="A91" s="216"/>
      <c r="B91" s="216"/>
      <c r="C91" s="216"/>
      <c r="D91" s="216"/>
      <c r="E91" s="216"/>
      <c r="F91" s="216"/>
      <c r="G91" s="216"/>
      <c r="H91" s="216"/>
      <c r="I91" s="216"/>
      <c r="J91" s="216"/>
    </row>
    <row r="92" spans="1:10" ht="18.75">
      <c r="A92" s="149"/>
      <c r="B92" s="149"/>
      <c r="C92" s="149"/>
      <c r="D92" s="149"/>
      <c r="E92" s="149"/>
      <c r="F92" s="147"/>
      <c r="G92" s="149"/>
      <c r="H92" s="149"/>
      <c r="I92" s="197"/>
      <c r="J92" s="147"/>
    </row>
    <row r="93" spans="1:10" ht="18.75">
      <c r="A93" s="146"/>
      <c r="B93" s="146"/>
      <c r="C93" s="146"/>
      <c r="D93" s="146"/>
      <c r="E93" s="146"/>
      <c r="F93" s="158"/>
      <c r="G93" s="146"/>
      <c r="H93" s="146"/>
      <c r="I93" s="146"/>
      <c r="J93" s="158"/>
    </row>
    <row r="94" spans="1:10" ht="18.75">
      <c r="A94" s="146"/>
      <c r="B94" s="146"/>
      <c r="C94" s="146"/>
      <c r="D94" s="146"/>
      <c r="E94" s="146"/>
      <c r="F94" s="158"/>
      <c r="G94" s="146"/>
      <c r="H94" s="146"/>
      <c r="I94" s="146"/>
      <c r="J94" s="158"/>
    </row>
    <row r="95" spans="1:10" ht="18.75">
      <c r="A95" s="146"/>
      <c r="B95" s="146"/>
      <c r="C95" s="146"/>
      <c r="D95" s="146"/>
      <c r="E95" s="146"/>
      <c r="F95" s="146"/>
      <c r="G95" s="146"/>
      <c r="H95" s="146"/>
      <c r="I95" s="158"/>
      <c r="J95" s="208"/>
    </row>
    <row r="96" spans="1:10" ht="18.75">
      <c r="A96" s="146"/>
      <c r="B96" s="146"/>
      <c r="C96" s="146"/>
      <c r="D96" s="146"/>
      <c r="E96" s="146"/>
      <c r="F96" s="146"/>
      <c r="G96" s="146"/>
      <c r="H96" s="146"/>
      <c r="I96" s="158"/>
      <c r="J96" s="208"/>
    </row>
    <row r="97" spans="1:10" ht="19.5" customHeight="1">
      <c r="A97" s="146"/>
      <c r="B97" s="146"/>
      <c r="C97" s="146"/>
      <c r="D97" s="146"/>
      <c r="E97" s="146"/>
      <c r="F97" s="151"/>
      <c r="G97" s="153"/>
      <c r="H97" s="146"/>
      <c r="I97" s="158"/>
      <c r="J97" s="208"/>
    </row>
    <row r="98" spans="1:10" ht="18.75" customHeight="1">
      <c r="A98" s="146"/>
      <c r="B98" s="146"/>
      <c r="C98" s="151"/>
      <c r="D98" s="151"/>
      <c r="E98" s="151"/>
      <c r="F98" s="159"/>
      <c r="G98" s="159"/>
      <c r="H98" s="159"/>
      <c r="I98" s="158"/>
      <c r="J98" s="208"/>
    </row>
    <row r="99" spans="1:10" ht="18.75" customHeight="1">
      <c r="A99" s="146"/>
      <c r="B99" s="146"/>
      <c r="C99" s="151"/>
      <c r="D99" s="151"/>
      <c r="E99" s="151"/>
      <c r="F99" s="159"/>
      <c r="G99" s="159"/>
      <c r="H99" s="159"/>
      <c r="I99" s="158"/>
      <c r="J99" s="208"/>
    </row>
    <row r="100" spans="1:10" ht="16.5" customHeight="1">
      <c r="A100" s="146"/>
      <c r="B100" s="146"/>
      <c r="C100" s="146"/>
      <c r="D100" s="146"/>
      <c r="E100" s="146"/>
      <c r="F100" s="160"/>
      <c r="G100" s="146"/>
      <c r="H100" s="146"/>
      <c r="I100" s="158"/>
      <c r="J100" s="208"/>
    </row>
    <row r="101" spans="1:10" ht="16.5" customHeight="1">
      <c r="A101" s="146"/>
      <c r="B101" s="151"/>
      <c r="C101" s="146"/>
      <c r="D101" s="146"/>
      <c r="E101" s="146"/>
      <c r="F101" s="160"/>
      <c r="G101" s="146"/>
      <c r="H101" s="146"/>
      <c r="I101" s="158"/>
      <c r="J101" s="208"/>
    </row>
    <row r="102" spans="1:10" ht="18.75" customHeight="1">
      <c r="A102" s="208"/>
      <c r="B102" s="208"/>
      <c r="C102" s="208"/>
      <c r="D102" s="208"/>
      <c r="E102" s="208"/>
      <c r="F102" s="212"/>
      <c r="G102" s="212"/>
      <c r="H102" s="212"/>
      <c r="I102" s="158"/>
      <c r="J102" s="208"/>
    </row>
    <row r="103" spans="1:10" ht="17.25" customHeight="1">
      <c r="A103" s="208"/>
      <c r="B103" s="208"/>
      <c r="C103" s="208"/>
      <c r="D103" s="208"/>
      <c r="E103" s="208"/>
      <c r="F103" s="159"/>
      <c r="G103" s="159"/>
      <c r="H103" s="159"/>
      <c r="I103" s="158"/>
      <c r="J103" s="208"/>
    </row>
    <row r="104" spans="1:10" ht="17.25" customHeight="1">
      <c r="A104" s="151"/>
      <c r="B104" s="208"/>
      <c r="C104" s="208"/>
      <c r="D104" s="162"/>
      <c r="E104" s="208"/>
      <c r="F104" s="210"/>
      <c r="G104" s="159"/>
      <c r="H104" s="159"/>
      <c r="I104" s="158"/>
      <c r="J104" s="208"/>
    </row>
    <row r="105" spans="1:10" ht="15">
      <c r="A105" s="208"/>
      <c r="B105" s="208"/>
      <c r="C105" s="208"/>
      <c r="D105" s="208"/>
      <c r="E105" s="208"/>
      <c r="F105" s="208"/>
      <c r="G105" s="214"/>
      <c r="H105" s="208"/>
      <c r="I105" s="208"/>
      <c r="J105" s="208"/>
    </row>
    <row r="106" spans="1:10" ht="15">
      <c r="A106" s="208"/>
      <c r="B106" s="208"/>
      <c r="C106" s="208"/>
      <c r="D106" s="208"/>
      <c r="E106" s="208"/>
      <c r="F106" s="208"/>
      <c r="G106" s="214"/>
      <c r="H106" s="208"/>
      <c r="I106" s="208"/>
      <c r="J106" s="208"/>
    </row>
    <row r="107" spans="1:10" ht="18.75">
      <c r="A107" s="146"/>
      <c r="B107" s="146"/>
      <c r="C107" s="208"/>
      <c r="D107" s="208"/>
      <c r="E107" s="208"/>
      <c r="F107" s="146"/>
      <c r="G107" s="146"/>
      <c r="H107" s="146"/>
      <c r="I107" s="158"/>
      <c r="J107" s="214"/>
    </row>
    <row r="108" spans="1:10" ht="18.75">
      <c r="A108" s="146"/>
      <c r="B108" s="146"/>
      <c r="C108" s="208"/>
      <c r="D108" s="208"/>
      <c r="E108" s="208"/>
      <c r="F108" s="146"/>
      <c r="G108" s="146"/>
      <c r="H108" s="146"/>
      <c r="I108" s="158"/>
      <c r="J108" s="214"/>
    </row>
    <row r="109" spans="1:10" ht="18.75">
      <c r="A109" s="146"/>
      <c r="B109" s="208"/>
      <c r="C109" s="208"/>
      <c r="D109" s="208"/>
      <c r="E109" s="208"/>
      <c r="F109" s="146"/>
      <c r="G109" s="146"/>
      <c r="H109" s="146"/>
      <c r="I109" s="211"/>
      <c r="J109" s="214"/>
    </row>
    <row r="110" spans="1:10" ht="15">
      <c r="A110" s="208"/>
      <c r="B110" s="208"/>
      <c r="C110" s="208"/>
      <c r="D110" s="208"/>
      <c r="E110" s="208"/>
      <c r="F110" s="208"/>
      <c r="G110" s="214"/>
      <c r="H110" s="208"/>
      <c r="I110" s="208"/>
      <c r="J110" s="208"/>
    </row>
    <row r="111" spans="1:10" ht="15">
      <c r="A111" s="208"/>
      <c r="B111" s="208"/>
      <c r="C111" s="208"/>
      <c r="D111" s="208"/>
      <c r="E111" s="208"/>
      <c r="F111" s="208"/>
      <c r="G111" s="214"/>
      <c r="H111" s="208"/>
      <c r="I111" s="208"/>
      <c r="J111" s="208"/>
    </row>
    <row r="112" spans="1:10" ht="18.75">
      <c r="A112" s="152"/>
      <c r="B112" s="166"/>
      <c r="C112" s="152"/>
      <c r="D112" s="152"/>
      <c r="E112" s="152"/>
      <c r="F112" s="167"/>
      <c r="G112" s="166"/>
      <c r="H112" s="152"/>
      <c r="I112" s="168"/>
      <c r="J112" s="214"/>
    </row>
    <row r="113" spans="1:10" ht="15">
      <c r="A113" s="208"/>
      <c r="B113" s="208"/>
      <c r="C113" s="208"/>
      <c r="D113" s="208"/>
      <c r="E113" s="208"/>
      <c r="F113" s="214"/>
      <c r="G113" s="208"/>
      <c r="H113" s="208"/>
      <c r="I113" s="208"/>
      <c r="J113" s="214"/>
    </row>
    <row r="114" spans="1:10" ht="15">
      <c r="A114" s="208"/>
      <c r="B114" s="208"/>
      <c r="C114" s="208"/>
      <c r="D114" s="208"/>
      <c r="E114" s="208"/>
      <c r="F114" s="214"/>
      <c r="G114" s="208"/>
      <c r="H114" s="208"/>
      <c r="I114" s="208"/>
      <c r="J114" s="214"/>
    </row>
    <row r="115" spans="1:10" ht="14.25" customHeight="1">
      <c r="A115" s="152"/>
      <c r="B115" s="166"/>
      <c r="C115" s="152"/>
      <c r="D115" s="152"/>
      <c r="E115" s="152"/>
      <c r="F115" s="167"/>
      <c r="G115" s="218"/>
      <c r="H115" s="218"/>
      <c r="I115" s="218"/>
      <c r="J115" s="218"/>
    </row>
    <row r="116" spans="1:10" ht="14.25" customHeight="1">
      <c r="A116" s="152"/>
      <c r="B116" s="166"/>
      <c r="C116" s="152"/>
      <c r="D116" s="152"/>
      <c r="E116" s="152"/>
      <c r="F116" s="167"/>
      <c r="G116" s="218"/>
      <c r="H116" s="218"/>
      <c r="I116" s="218"/>
      <c r="J116" s="214"/>
    </row>
    <row r="117" spans="1:10" ht="14.25" customHeight="1">
      <c r="A117" s="208"/>
      <c r="B117" s="208"/>
      <c r="C117" s="208"/>
      <c r="D117" s="208"/>
      <c r="E117" s="208"/>
      <c r="F117" s="208"/>
      <c r="G117" s="214"/>
      <c r="H117" s="208"/>
      <c r="I117" s="208"/>
      <c r="J117" s="208"/>
    </row>
    <row r="118" spans="1:10" ht="15">
      <c r="A118" s="208"/>
      <c r="B118" s="208"/>
      <c r="C118" s="208"/>
      <c r="D118" s="208"/>
      <c r="E118" s="208"/>
      <c r="F118" s="208"/>
      <c r="G118" s="214"/>
      <c r="H118" s="208"/>
      <c r="I118" s="208"/>
      <c r="J118" s="208"/>
    </row>
    <row r="119" spans="1:10" ht="15">
      <c r="A119" s="208"/>
      <c r="B119" s="208"/>
      <c r="C119" s="208"/>
      <c r="D119" s="208"/>
      <c r="E119" s="208"/>
      <c r="F119" s="208"/>
      <c r="G119" s="214"/>
      <c r="H119" s="208"/>
      <c r="I119" s="208"/>
      <c r="J119" s="208"/>
    </row>
    <row r="120" spans="1:10" ht="15">
      <c r="A120" s="208"/>
      <c r="B120" s="208"/>
      <c r="C120" s="208"/>
      <c r="D120" s="208"/>
      <c r="E120" s="208"/>
      <c r="F120" s="208"/>
      <c r="G120" s="214"/>
      <c r="H120" s="208"/>
      <c r="I120" s="208"/>
      <c r="J120" s="208"/>
    </row>
    <row r="121" spans="1:10" ht="15">
      <c r="A121" s="208"/>
      <c r="B121" s="208"/>
      <c r="C121" s="208"/>
      <c r="D121" s="208"/>
      <c r="E121" s="208"/>
      <c r="F121" s="208"/>
      <c r="G121" s="214"/>
      <c r="H121" s="208"/>
      <c r="I121" s="208"/>
      <c r="J121" s="208"/>
    </row>
    <row r="122" spans="1:10" ht="15">
      <c r="A122" s="208"/>
      <c r="B122" s="208"/>
      <c r="C122" s="208"/>
      <c r="D122" s="208"/>
      <c r="E122" s="208"/>
      <c r="F122" s="208"/>
      <c r="G122" s="214"/>
      <c r="H122" s="208"/>
      <c r="I122" s="208"/>
      <c r="J122" s="208"/>
    </row>
  </sheetData>
  <sheetProtection/>
  <mergeCells count="12">
    <mergeCell ref="A55:K55"/>
    <mergeCell ref="F36:I36"/>
    <mergeCell ref="F37:I37"/>
    <mergeCell ref="F38:I38"/>
    <mergeCell ref="A56:K56"/>
    <mergeCell ref="G68:I68"/>
    <mergeCell ref="G69:I69"/>
    <mergeCell ref="A1:I1"/>
    <mergeCell ref="E2:I2"/>
    <mergeCell ref="G51:I51"/>
    <mergeCell ref="G52:I52"/>
    <mergeCell ref="A54:K54"/>
  </mergeCells>
  <printOptions horizontalCentered="1"/>
  <pageMargins left="0.7086614173228347" right="0.7086614173228347" top="0.32" bottom="0.4724409448818898" header="0.22" footer="0.31496062992125984"/>
  <pageSetup fitToHeight="1" fitToWidth="1" horizontalDpi="600" verticalDpi="600" orientation="portrait" paperSize="9" scale="65" r:id="rId1"/>
  <rowBreaks count="1" manualBreakCount="1"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zoomScalePageLayoutView="0" workbookViewId="0" topLeftCell="A7">
      <selection activeCell="B10" sqref="B10:C12"/>
    </sheetView>
  </sheetViews>
  <sheetFormatPr defaultColWidth="9.140625" defaultRowHeight="15"/>
  <cols>
    <col min="1" max="1" width="3.421875" style="0" customWidth="1"/>
    <col min="2" max="2" width="4.8515625" style="0" customWidth="1"/>
    <col min="3" max="3" width="16.28125" style="0" customWidth="1"/>
    <col min="4" max="4" width="11.28125" style="0" customWidth="1"/>
    <col min="5" max="5" width="4.28125" style="0" customWidth="1"/>
    <col min="6" max="6" width="8.7109375" style="0" customWidth="1"/>
    <col min="7" max="7" width="17.7109375" style="40" customWidth="1"/>
    <col min="8" max="8" width="9.57421875" style="0" hidden="1" customWidth="1"/>
    <col min="9" max="9" width="13.00390625" style="0" customWidth="1"/>
  </cols>
  <sheetData>
    <row r="1" spans="1:10" s="141" customFormat="1" ht="40.5" customHeight="1">
      <c r="A1" s="354" t="s">
        <v>644</v>
      </c>
      <c r="B1" s="354"/>
      <c r="C1" s="354"/>
      <c r="D1" s="354"/>
      <c r="E1" s="354"/>
      <c r="F1" s="354"/>
      <c r="G1" s="354"/>
      <c r="H1" s="354"/>
      <c r="I1" s="354"/>
      <c r="J1" s="140"/>
    </row>
    <row r="2" spans="1:10" s="141" customFormat="1" ht="20.25" customHeight="1">
      <c r="A2" s="139"/>
      <c r="B2" s="139"/>
      <c r="C2" s="139"/>
      <c r="D2" s="139"/>
      <c r="E2" s="342" t="s">
        <v>580</v>
      </c>
      <c r="F2" s="342"/>
      <c r="G2" s="342"/>
      <c r="H2" s="342"/>
      <c r="I2" s="342"/>
      <c r="J2" s="140"/>
    </row>
    <row r="3" spans="1:10" s="141" customFormat="1" ht="20.25" customHeight="1">
      <c r="A3" s="139"/>
      <c r="B3" s="139"/>
      <c r="C3" s="139"/>
      <c r="D3" s="139"/>
      <c r="E3" s="139"/>
      <c r="F3" s="242"/>
      <c r="G3" s="139"/>
      <c r="H3" s="140"/>
      <c r="I3" s="140"/>
      <c r="J3" s="140"/>
    </row>
    <row r="4" spans="1:10" s="141" customFormat="1" ht="20.25" customHeight="1">
      <c r="A4" s="156" t="s">
        <v>585</v>
      </c>
      <c r="B4" s="170"/>
      <c r="C4" s="170"/>
      <c r="D4" s="170"/>
      <c r="E4" s="170"/>
      <c r="F4" s="171"/>
      <c r="G4" s="170"/>
      <c r="H4" s="170"/>
      <c r="I4" s="170"/>
      <c r="J4" s="140"/>
    </row>
    <row r="5" spans="1:9" s="143" customFormat="1" ht="18.75">
      <c r="A5" s="172"/>
      <c r="B5" s="173" t="s">
        <v>621</v>
      </c>
      <c r="C5" s="173"/>
      <c r="D5" s="173"/>
      <c r="E5" s="173"/>
      <c r="F5" s="174"/>
      <c r="G5" s="174"/>
      <c r="H5" s="173"/>
      <c r="I5" s="174">
        <v>1765000</v>
      </c>
    </row>
    <row r="6" spans="1:9" s="143" customFormat="1" ht="18.75">
      <c r="A6" s="172"/>
      <c r="B6" s="191" t="s">
        <v>622</v>
      </c>
      <c r="C6" s="191"/>
      <c r="D6" s="191"/>
      <c r="E6" s="191"/>
      <c r="F6" s="192"/>
      <c r="G6" s="192"/>
      <c r="H6" s="183"/>
      <c r="I6" s="192">
        <v>77775</v>
      </c>
    </row>
    <row r="7" spans="1:9" s="143" customFormat="1" ht="18.75">
      <c r="A7" s="172"/>
      <c r="B7" s="191"/>
      <c r="C7" s="191"/>
      <c r="D7" s="191"/>
      <c r="E7" s="191"/>
      <c r="F7" s="192"/>
      <c r="G7" s="192"/>
      <c r="H7" s="183"/>
      <c r="I7" s="192"/>
    </row>
    <row r="8" spans="1:9" s="145" customFormat="1" ht="18.75">
      <c r="A8" s="175"/>
      <c r="B8" s="183"/>
      <c r="C8" s="187" t="s">
        <v>591</v>
      </c>
      <c r="D8" s="183"/>
      <c r="E8" s="183"/>
      <c r="F8" s="176"/>
      <c r="G8" s="193"/>
      <c r="H8" s="178"/>
      <c r="I8" s="233">
        <f>SUM(I5:I7)</f>
        <v>1842775</v>
      </c>
    </row>
    <row r="9" spans="1:9" s="145" customFormat="1" ht="19.5">
      <c r="A9" s="165" t="s">
        <v>586</v>
      </c>
      <c r="B9" s="185"/>
      <c r="C9" s="185"/>
      <c r="D9" s="185"/>
      <c r="E9" s="185"/>
      <c r="F9" s="179"/>
      <c r="G9" s="180"/>
      <c r="H9" s="181"/>
      <c r="I9" s="180"/>
    </row>
    <row r="10" spans="1:9" s="145" customFormat="1" ht="18.75">
      <c r="A10" s="2"/>
      <c r="B10" s="183" t="s">
        <v>623</v>
      </c>
      <c r="C10" s="188"/>
      <c r="D10" s="187"/>
      <c r="E10" s="187"/>
      <c r="F10" s="187"/>
      <c r="G10" s="189"/>
      <c r="H10" s="190"/>
      <c r="I10" s="189"/>
    </row>
    <row r="11" spans="1:9" s="145" customFormat="1" ht="18.75">
      <c r="A11" s="2"/>
      <c r="B11" s="196"/>
      <c r="C11" s="202" t="s">
        <v>596</v>
      </c>
      <c r="D11" s="173"/>
      <c r="E11" s="173"/>
      <c r="F11" s="173"/>
      <c r="G11" s="194"/>
      <c r="H11" s="197"/>
      <c r="I11" s="194">
        <v>150000</v>
      </c>
    </row>
    <row r="12" spans="1:10" s="145" customFormat="1" ht="18.75">
      <c r="A12" s="183"/>
      <c r="B12" s="187"/>
      <c r="C12" s="173" t="s">
        <v>597</v>
      </c>
      <c r="D12" s="173"/>
      <c r="E12" s="173"/>
      <c r="F12" s="173"/>
      <c r="G12" s="194"/>
      <c r="H12" s="190"/>
      <c r="I12" s="194">
        <v>70000</v>
      </c>
      <c r="J12" s="146"/>
    </row>
    <row r="13" spans="1:10" s="143" customFormat="1" ht="18.75">
      <c r="A13" s="186"/>
      <c r="B13" s="183" t="s">
        <v>635</v>
      </c>
      <c r="C13" s="188"/>
      <c r="D13" s="187"/>
      <c r="E13" s="187"/>
      <c r="F13" s="187"/>
      <c r="G13" s="189"/>
      <c r="H13" s="190"/>
      <c r="I13" s="189"/>
      <c r="J13" s="148"/>
    </row>
    <row r="14" spans="1:10" s="2" customFormat="1" ht="15.75">
      <c r="A14" s="196"/>
      <c r="B14" s="196"/>
      <c r="C14" s="202" t="s">
        <v>625</v>
      </c>
      <c r="D14" s="173"/>
      <c r="E14" s="173"/>
      <c r="F14" s="173"/>
      <c r="G14" s="194"/>
      <c r="H14" s="197"/>
      <c r="I14" s="194">
        <v>63750</v>
      </c>
      <c r="J14" s="183"/>
    </row>
    <row r="15" spans="1:10" s="172" customFormat="1" ht="15.75">
      <c r="A15" s="187"/>
      <c r="B15" s="187"/>
      <c r="C15" s="173" t="s">
        <v>626</v>
      </c>
      <c r="D15" s="173"/>
      <c r="E15" s="173"/>
      <c r="F15" s="173"/>
      <c r="G15" s="194"/>
      <c r="H15" s="190"/>
      <c r="I15" s="194">
        <v>14025</v>
      </c>
      <c r="J15" s="187"/>
    </row>
    <row r="16" spans="1:10" s="172" customFormat="1" ht="15.75">
      <c r="A16" s="187"/>
      <c r="B16" s="187"/>
      <c r="C16" s="198" t="s">
        <v>599</v>
      </c>
      <c r="D16" s="198"/>
      <c r="E16" s="198"/>
      <c r="F16" s="198"/>
      <c r="G16" s="199"/>
      <c r="H16" s="200"/>
      <c r="I16" s="199">
        <v>100000</v>
      </c>
      <c r="J16" s="187"/>
    </row>
    <row r="17" spans="1:10" s="172" customFormat="1" ht="18.75">
      <c r="A17" s="187"/>
      <c r="B17" s="187"/>
      <c r="C17" s="203" t="s">
        <v>600</v>
      </c>
      <c r="D17" s="203"/>
      <c r="E17" s="203"/>
      <c r="F17" s="203"/>
      <c r="G17" s="204"/>
      <c r="H17" s="151"/>
      <c r="I17" s="204">
        <v>27000</v>
      </c>
      <c r="J17" s="187"/>
    </row>
    <row r="18" spans="1:10" s="2" customFormat="1" ht="15.75">
      <c r="A18" s="183"/>
      <c r="B18" s="183" t="s">
        <v>598</v>
      </c>
      <c r="C18" s="183"/>
      <c r="D18" s="183"/>
      <c r="E18" s="183"/>
      <c r="F18" s="183"/>
      <c r="G18" s="184"/>
      <c r="H18" s="197"/>
      <c r="I18" s="184"/>
      <c r="J18" s="183"/>
    </row>
    <row r="19" spans="1:10" s="201" customFormat="1" ht="15.75">
      <c r="A19" s="186"/>
      <c r="B19" s="183"/>
      <c r="C19" s="198" t="s">
        <v>599</v>
      </c>
      <c r="D19" s="198"/>
      <c r="E19" s="198"/>
      <c r="F19" s="198"/>
      <c r="G19" s="199"/>
      <c r="H19" s="200"/>
      <c r="I19" s="199">
        <v>200000</v>
      </c>
      <c r="J19" s="200"/>
    </row>
    <row r="20" spans="1:10" s="141" customFormat="1" ht="18.75">
      <c r="A20" s="152"/>
      <c r="B20" s="183"/>
      <c r="C20" s="203" t="s">
        <v>600</v>
      </c>
      <c r="D20" s="203"/>
      <c r="E20" s="203"/>
      <c r="F20" s="203"/>
      <c r="G20" s="204"/>
      <c r="H20" s="151"/>
      <c r="I20" s="204">
        <v>54000</v>
      </c>
      <c r="J20" s="151"/>
    </row>
    <row r="21" spans="1:10" s="141" customFormat="1" ht="18.75">
      <c r="A21" s="152"/>
      <c r="B21" s="183" t="s">
        <v>601</v>
      </c>
      <c r="C21" s="198"/>
      <c r="D21" s="198"/>
      <c r="E21" s="198"/>
      <c r="F21" s="198"/>
      <c r="G21" s="199"/>
      <c r="H21" s="151"/>
      <c r="I21" s="199"/>
      <c r="J21" s="151"/>
    </row>
    <row r="22" spans="1:10" s="141" customFormat="1" ht="18.75">
      <c r="A22" s="152"/>
      <c r="B22" s="183"/>
      <c r="C22" s="198" t="s">
        <v>599</v>
      </c>
      <c r="D22" s="198"/>
      <c r="E22" s="198"/>
      <c r="F22" s="198"/>
      <c r="G22" s="199"/>
      <c r="H22" s="151"/>
      <c r="I22" s="199">
        <v>200000</v>
      </c>
      <c r="J22" s="151"/>
    </row>
    <row r="23" spans="1:10" s="141" customFormat="1" ht="18.75">
      <c r="A23" s="152"/>
      <c r="B23" s="183"/>
      <c r="C23" s="203" t="s">
        <v>600</v>
      </c>
      <c r="D23" s="203"/>
      <c r="E23" s="203"/>
      <c r="F23" s="203"/>
      <c r="G23" s="204"/>
      <c r="H23" s="151"/>
      <c r="I23" s="204">
        <v>54000</v>
      </c>
      <c r="J23" s="151"/>
    </row>
    <row r="24" spans="1:10" s="141" customFormat="1" ht="18.75">
      <c r="A24" s="152"/>
      <c r="B24" s="183" t="s">
        <v>628</v>
      </c>
      <c r="C24" s="198"/>
      <c r="D24" s="198"/>
      <c r="E24" s="198"/>
      <c r="F24" s="198"/>
      <c r="G24" s="199"/>
      <c r="H24" s="151"/>
      <c r="I24" s="199"/>
      <c r="J24" s="151"/>
    </row>
    <row r="25" spans="1:10" s="141" customFormat="1" ht="18.75">
      <c r="A25" s="152"/>
      <c r="B25" s="183"/>
      <c r="C25" s="198" t="s">
        <v>599</v>
      </c>
      <c r="D25" s="198"/>
      <c r="E25" s="198"/>
      <c r="F25" s="198"/>
      <c r="G25" s="199"/>
      <c r="H25" s="151"/>
      <c r="I25" s="199">
        <v>100000</v>
      </c>
      <c r="J25" s="151"/>
    </row>
    <row r="26" spans="1:10" s="141" customFormat="1" ht="18.75">
      <c r="A26" s="152"/>
      <c r="B26" s="183"/>
      <c r="C26" s="203" t="s">
        <v>600</v>
      </c>
      <c r="D26" s="203"/>
      <c r="E26" s="203"/>
      <c r="F26" s="203"/>
      <c r="G26" s="204"/>
      <c r="H26" s="151"/>
      <c r="I26" s="204">
        <v>27000</v>
      </c>
      <c r="J26" s="151"/>
    </row>
    <row r="27" spans="1:10" s="141" customFormat="1" ht="18.75">
      <c r="A27" s="152"/>
      <c r="B27" s="183" t="s">
        <v>629</v>
      </c>
      <c r="C27" s="198"/>
      <c r="D27" s="198"/>
      <c r="E27" s="198"/>
      <c r="F27" s="198"/>
      <c r="G27" s="199"/>
      <c r="H27" s="151"/>
      <c r="I27" s="199"/>
      <c r="J27" s="151"/>
    </row>
    <row r="28" spans="1:10" s="141" customFormat="1" ht="18.75">
      <c r="A28" s="152"/>
      <c r="B28" s="183"/>
      <c r="C28" s="198" t="s">
        <v>599</v>
      </c>
      <c r="D28" s="198"/>
      <c r="E28" s="198"/>
      <c r="F28" s="198"/>
      <c r="G28" s="199"/>
      <c r="H28" s="151"/>
      <c r="I28" s="199">
        <v>50000</v>
      </c>
      <c r="J28" s="151"/>
    </row>
    <row r="29" spans="1:10" s="141" customFormat="1" ht="18.75">
      <c r="A29" s="152"/>
      <c r="B29" s="183"/>
      <c r="C29" s="203" t="s">
        <v>600</v>
      </c>
      <c r="D29" s="203"/>
      <c r="E29" s="203"/>
      <c r="F29" s="203"/>
      <c r="G29" s="204"/>
      <c r="H29" s="151"/>
      <c r="I29" s="204">
        <v>13500</v>
      </c>
      <c r="J29" s="151"/>
    </row>
    <row r="30" spans="1:10" s="141" customFormat="1" ht="18.75">
      <c r="A30" s="152"/>
      <c r="B30" s="183" t="s">
        <v>602</v>
      </c>
      <c r="C30" s="198"/>
      <c r="D30" s="198"/>
      <c r="E30" s="198"/>
      <c r="F30" s="198"/>
      <c r="G30" s="199"/>
      <c r="H30" s="151"/>
      <c r="I30" s="199"/>
      <c r="J30" s="151"/>
    </row>
    <row r="31" spans="1:10" s="141" customFormat="1" ht="18.75">
      <c r="A31" s="152"/>
      <c r="B31" s="183"/>
      <c r="C31" s="198" t="s">
        <v>599</v>
      </c>
      <c r="D31" s="198"/>
      <c r="E31" s="198"/>
      <c r="F31" s="198"/>
      <c r="G31" s="199"/>
      <c r="H31" s="151"/>
      <c r="I31" s="199">
        <v>100000</v>
      </c>
      <c r="J31" s="151"/>
    </row>
    <row r="32" spans="1:10" s="141" customFormat="1" ht="18.75">
      <c r="A32" s="152"/>
      <c r="B32" s="183"/>
      <c r="C32" s="203" t="s">
        <v>600</v>
      </c>
      <c r="D32" s="203"/>
      <c r="E32" s="203"/>
      <c r="F32" s="203"/>
      <c r="G32" s="204"/>
      <c r="H32" s="151"/>
      <c r="I32" s="204">
        <v>27000</v>
      </c>
      <c r="J32" s="151"/>
    </row>
    <row r="33" spans="1:10" s="141" customFormat="1" ht="18.75">
      <c r="A33" s="152"/>
      <c r="B33" s="175" t="s">
        <v>630</v>
      </c>
      <c r="C33" s="183"/>
      <c r="D33" s="183"/>
      <c r="E33" s="183"/>
      <c r="F33" s="176"/>
      <c r="G33" s="177"/>
      <c r="H33" s="182"/>
      <c r="I33" s="177"/>
      <c r="J33" s="151"/>
    </row>
    <row r="34" spans="1:10" s="141" customFormat="1" ht="18.75">
      <c r="A34" s="152"/>
      <c r="B34" s="2"/>
      <c r="C34" s="173" t="s">
        <v>631</v>
      </c>
      <c r="D34" s="173"/>
      <c r="E34" s="173"/>
      <c r="F34" s="173"/>
      <c r="G34" s="194"/>
      <c r="H34" s="183"/>
      <c r="I34" s="194">
        <v>460000</v>
      </c>
      <c r="J34" s="151"/>
    </row>
    <row r="35" spans="1:10" s="141" customFormat="1" ht="18.75">
      <c r="A35" s="152"/>
      <c r="B35" s="183"/>
      <c r="C35" s="191" t="s">
        <v>632</v>
      </c>
      <c r="D35" s="191"/>
      <c r="E35" s="191"/>
      <c r="F35" s="191"/>
      <c r="G35" s="195"/>
      <c r="H35" s="183"/>
      <c r="I35" s="195">
        <v>124200</v>
      </c>
      <c r="J35" s="151"/>
    </row>
    <row r="36" spans="1:10" s="141" customFormat="1" ht="18.75">
      <c r="A36" s="152"/>
      <c r="B36" s="205" t="s">
        <v>587</v>
      </c>
      <c r="C36" s="155"/>
      <c r="D36" s="205"/>
      <c r="E36" s="205"/>
      <c r="F36" s="205"/>
      <c r="G36" s="206"/>
      <c r="H36" s="151"/>
      <c r="I36" s="206">
        <v>8300</v>
      </c>
      <c r="J36" s="151"/>
    </row>
    <row r="37" spans="1:10" s="141" customFormat="1" ht="18.75">
      <c r="A37" s="152"/>
      <c r="B37" s="183"/>
      <c r="C37" s="186" t="s">
        <v>5</v>
      </c>
      <c r="D37" s="186"/>
      <c r="E37" s="186"/>
      <c r="F37" s="186"/>
      <c r="G37" s="231"/>
      <c r="H37" s="150"/>
      <c r="I37" s="231">
        <f>SUM(I11:I36)</f>
        <v>1842775</v>
      </c>
      <c r="J37" s="151"/>
    </row>
    <row r="38" spans="1:10" s="141" customFormat="1" ht="18.75">
      <c r="A38" s="152"/>
      <c r="B38" s="183"/>
      <c r="C38" s="198"/>
      <c r="D38" s="198"/>
      <c r="E38" s="198"/>
      <c r="F38" s="198"/>
      <c r="G38" s="199"/>
      <c r="H38" s="151"/>
      <c r="I38" s="199"/>
      <c r="J38" s="151"/>
    </row>
    <row r="39" spans="1:10" s="140" customFormat="1" ht="18.75">
      <c r="A39" s="219" t="s">
        <v>645</v>
      </c>
      <c r="B39" s="166"/>
      <c r="C39" s="166"/>
      <c r="D39" s="166"/>
      <c r="E39" s="166"/>
      <c r="F39" s="220"/>
      <c r="G39" s="166"/>
      <c r="H39" s="221"/>
      <c r="I39" s="222"/>
      <c r="J39" s="223"/>
    </row>
    <row r="40" spans="1:10" s="143" customFormat="1" ht="18.75">
      <c r="A40" s="224"/>
      <c r="B40" s="224"/>
      <c r="C40" s="224"/>
      <c r="D40" s="224"/>
      <c r="E40" s="224"/>
      <c r="F40" s="225"/>
      <c r="G40" s="224"/>
      <c r="H40" s="224"/>
      <c r="I40" s="224"/>
      <c r="J40" s="226"/>
    </row>
    <row r="41" spans="1:10" s="143" customFormat="1" ht="18.75">
      <c r="A41" s="219"/>
      <c r="B41" s="166"/>
      <c r="C41" s="166"/>
      <c r="D41" s="166"/>
      <c r="E41" s="166"/>
      <c r="F41" s="220"/>
      <c r="G41" s="351" t="s">
        <v>589</v>
      </c>
      <c r="H41" s="351"/>
      <c r="I41" s="351"/>
      <c r="J41" s="226"/>
    </row>
    <row r="42" spans="1:10" ht="16.5">
      <c r="A42" s="219"/>
      <c r="B42" s="166"/>
      <c r="C42" s="166"/>
      <c r="D42" s="166"/>
      <c r="E42" s="166"/>
      <c r="F42" s="220"/>
      <c r="G42" s="351" t="s">
        <v>87</v>
      </c>
      <c r="H42" s="351"/>
      <c r="I42" s="351"/>
      <c r="J42" s="227"/>
    </row>
    <row r="43" spans="1:10" ht="17.25">
      <c r="A43" s="228"/>
      <c r="B43" s="228"/>
      <c r="C43" s="228"/>
      <c r="D43" s="228"/>
      <c r="E43" s="228"/>
      <c r="F43" s="228"/>
      <c r="G43" s="228"/>
      <c r="H43" s="228"/>
      <c r="I43" s="229"/>
      <c r="J43" s="230"/>
    </row>
    <row r="44" spans="1:10" s="157" customFormat="1" ht="18.75">
      <c r="A44" s="146"/>
      <c r="B44" s="146"/>
      <c r="C44" s="146"/>
      <c r="D44" s="146"/>
      <c r="E44" s="146"/>
      <c r="F44" s="146"/>
      <c r="G44" s="146"/>
      <c r="H44" s="146"/>
      <c r="I44" s="158"/>
      <c r="J44" s="208"/>
    </row>
    <row r="45" spans="1:10" s="157" customFormat="1" ht="18.75">
      <c r="A45" s="146"/>
      <c r="B45" s="146"/>
      <c r="C45" s="146"/>
      <c r="D45" s="146"/>
      <c r="E45" s="146"/>
      <c r="F45" s="146"/>
      <c r="G45" s="146"/>
      <c r="H45" s="146"/>
      <c r="I45" s="158"/>
      <c r="J45" s="208"/>
    </row>
    <row r="46" spans="1:10" s="157" customFormat="1" ht="18.75">
      <c r="A46" s="146"/>
      <c r="B46" s="146"/>
      <c r="C46" s="146"/>
      <c r="D46" s="146"/>
      <c r="E46" s="146"/>
      <c r="F46" s="146"/>
      <c r="G46" s="146"/>
      <c r="H46" s="146"/>
      <c r="I46" s="158"/>
      <c r="J46" s="208"/>
    </row>
    <row r="47" spans="1:10" s="157" customFormat="1" ht="18.75">
      <c r="A47" s="146"/>
      <c r="B47" s="146"/>
      <c r="C47" s="146"/>
      <c r="D47" s="158"/>
      <c r="E47" s="146"/>
      <c r="F47" s="146"/>
      <c r="G47" s="146"/>
      <c r="H47" s="146"/>
      <c r="I47" s="158"/>
      <c r="J47" s="208"/>
    </row>
    <row r="48" spans="1:10" ht="18.75">
      <c r="A48" s="146"/>
      <c r="B48" s="146"/>
      <c r="C48" s="146"/>
      <c r="D48" s="146"/>
      <c r="E48" s="146"/>
      <c r="F48" s="146"/>
      <c r="G48" s="146"/>
      <c r="H48" s="146"/>
      <c r="I48" s="158"/>
      <c r="J48" s="208"/>
    </row>
    <row r="49" spans="1:10" ht="19.5" customHeight="1">
      <c r="A49" s="146"/>
      <c r="B49" s="146"/>
      <c r="C49" s="146"/>
      <c r="D49" s="146"/>
      <c r="E49" s="146"/>
      <c r="F49" s="151"/>
      <c r="G49" s="153"/>
      <c r="H49" s="146"/>
      <c r="I49" s="158"/>
      <c r="J49" s="208"/>
    </row>
    <row r="50" spans="1:10" ht="18.75" customHeight="1">
      <c r="A50" s="146"/>
      <c r="B50" s="146"/>
      <c r="C50" s="151"/>
      <c r="D50" s="151"/>
      <c r="E50" s="151"/>
      <c r="F50" s="159"/>
      <c r="G50" s="159"/>
      <c r="H50" s="159"/>
      <c r="I50" s="158"/>
      <c r="J50" s="208"/>
    </row>
    <row r="51" spans="1:10" ht="18.75" customHeight="1">
      <c r="A51" s="146"/>
      <c r="B51" s="146"/>
      <c r="C51" s="151"/>
      <c r="D51" s="151"/>
      <c r="E51" s="151"/>
      <c r="F51" s="159"/>
      <c r="G51" s="159"/>
      <c r="H51" s="159"/>
      <c r="I51" s="158"/>
      <c r="J51" s="208"/>
    </row>
    <row r="52" spans="1:10" ht="16.5" customHeight="1">
      <c r="A52" s="146"/>
      <c r="B52" s="146"/>
      <c r="C52" s="146"/>
      <c r="D52" s="146"/>
      <c r="E52" s="146"/>
      <c r="F52" s="160"/>
      <c r="G52" s="146"/>
      <c r="H52" s="146"/>
      <c r="I52" s="158"/>
      <c r="J52" s="208"/>
    </row>
    <row r="53" spans="1:10" ht="16.5" customHeight="1">
      <c r="A53" s="146"/>
      <c r="B53" s="151"/>
      <c r="C53" s="146"/>
      <c r="D53" s="146"/>
      <c r="E53" s="146"/>
      <c r="F53" s="160"/>
      <c r="G53" s="146"/>
      <c r="H53" s="146"/>
      <c r="I53" s="158"/>
      <c r="J53" s="208"/>
    </row>
    <row r="54" spans="1:10" ht="18.75" customHeight="1">
      <c r="A54" s="208"/>
      <c r="B54" s="208"/>
      <c r="C54" s="208"/>
      <c r="D54" s="208"/>
      <c r="E54" s="208"/>
      <c r="F54" s="212"/>
      <c r="G54" s="212"/>
      <c r="H54" s="212"/>
      <c r="I54" s="212"/>
      <c r="J54" s="208"/>
    </row>
    <row r="55" spans="1:10" ht="17.25" customHeight="1">
      <c r="A55" s="208"/>
      <c r="B55" s="208"/>
      <c r="C55" s="208"/>
      <c r="D55" s="208"/>
      <c r="E55" s="208"/>
      <c r="F55" s="212"/>
      <c r="G55" s="212"/>
      <c r="H55" s="159"/>
      <c r="I55" s="158"/>
      <c r="J55" s="208"/>
    </row>
    <row r="56" spans="1:10" ht="17.25" customHeight="1">
      <c r="A56" s="208"/>
      <c r="B56" s="208"/>
      <c r="C56" s="208"/>
      <c r="D56" s="208"/>
      <c r="E56" s="208"/>
      <c r="F56" s="213"/>
      <c r="G56" s="213"/>
      <c r="H56" s="213"/>
      <c r="I56" s="213"/>
      <c r="J56" s="208"/>
    </row>
    <row r="57" spans="1:10" s="143" customFormat="1" ht="18.75">
      <c r="A57" s="151"/>
      <c r="B57" s="208"/>
      <c r="C57" s="208"/>
      <c r="D57" s="162"/>
      <c r="E57" s="146"/>
      <c r="F57" s="212"/>
      <c r="G57" s="212"/>
      <c r="H57" s="212"/>
      <c r="I57" s="147"/>
      <c r="J57" s="146"/>
    </row>
    <row r="58" spans="1:10" s="143" customFormat="1" ht="18.75">
      <c r="A58" s="151"/>
      <c r="B58" s="208"/>
      <c r="C58" s="208"/>
      <c r="D58" s="162"/>
      <c r="E58" s="146"/>
      <c r="F58" s="151"/>
      <c r="G58" s="159"/>
      <c r="H58" s="159"/>
      <c r="I58" s="147"/>
      <c r="J58" s="146"/>
    </row>
    <row r="59" spans="1:10" s="143" customFormat="1" ht="18.75">
      <c r="A59" s="151"/>
      <c r="B59" s="151"/>
      <c r="C59" s="151"/>
      <c r="D59" s="162"/>
      <c r="E59" s="151"/>
      <c r="F59" s="151"/>
      <c r="G59" s="151"/>
      <c r="H59" s="151"/>
      <c r="I59" s="162"/>
      <c r="J59" s="151"/>
    </row>
    <row r="60" spans="1:10" s="143" customFormat="1" ht="18.75">
      <c r="A60" s="151"/>
      <c r="B60" s="151"/>
      <c r="C60" s="151"/>
      <c r="D60" s="162"/>
      <c r="E60" s="151"/>
      <c r="F60" s="151"/>
      <c r="G60" s="151"/>
      <c r="H60" s="151"/>
      <c r="I60" s="162"/>
      <c r="J60" s="151"/>
    </row>
    <row r="61" spans="1:10" s="143" customFormat="1" ht="18.75">
      <c r="A61" s="151"/>
      <c r="B61" s="151"/>
      <c r="C61" s="151"/>
      <c r="D61" s="162"/>
      <c r="E61" s="151"/>
      <c r="F61" s="146"/>
      <c r="G61" s="146"/>
      <c r="H61" s="146"/>
      <c r="I61" s="146"/>
      <c r="J61" s="151"/>
    </row>
    <row r="62" spans="1:10" s="143" customFormat="1" ht="18.75">
      <c r="A62" s="151"/>
      <c r="B62" s="151"/>
      <c r="C62" s="151"/>
      <c r="D62" s="162"/>
      <c r="E62" s="151"/>
      <c r="F62" s="146"/>
      <c r="G62" s="146"/>
      <c r="H62" s="146"/>
      <c r="I62" s="146"/>
      <c r="J62" s="151"/>
    </row>
    <row r="63" spans="1:10" s="143" customFormat="1" ht="18.75">
      <c r="A63" s="151"/>
      <c r="B63" s="151"/>
      <c r="C63" s="151"/>
      <c r="D63" s="162"/>
      <c r="E63" s="151"/>
      <c r="F63" s="151"/>
      <c r="G63" s="151"/>
      <c r="H63" s="151"/>
      <c r="I63" s="162"/>
      <c r="J63" s="151"/>
    </row>
    <row r="64" spans="1:10" s="143" customFormat="1" ht="18.75">
      <c r="A64" s="151"/>
      <c r="B64" s="151"/>
      <c r="C64" s="151"/>
      <c r="D64" s="162"/>
      <c r="E64" s="151"/>
      <c r="F64" s="151"/>
      <c r="G64" s="151"/>
      <c r="H64" s="151"/>
      <c r="I64" s="162"/>
      <c r="J64" s="151"/>
    </row>
    <row r="65" spans="1:10" s="143" customFormat="1" ht="18.75">
      <c r="A65" s="151"/>
      <c r="B65" s="151"/>
      <c r="C65" s="151"/>
      <c r="D65" s="162"/>
      <c r="E65" s="151"/>
      <c r="F65" s="151"/>
      <c r="G65" s="151"/>
      <c r="H65" s="151"/>
      <c r="I65" s="162"/>
      <c r="J65" s="151"/>
    </row>
    <row r="66" spans="1:10" s="143" customFormat="1" ht="18.75">
      <c r="A66" s="151"/>
      <c r="B66" s="151"/>
      <c r="C66" s="151"/>
      <c r="D66" s="162"/>
      <c r="E66" s="151"/>
      <c r="F66" s="151"/>
      <c r="G66" s="151"/>
      <c r="H66" s="151"/>
      <c r="I66" s="162"/>
      <c r="J66" s="151"/>
    </row>
    <row r="67" spans="1:10" s="143" customFormat="1" ht="18.75">
      <c r="A67" s="151"/>
      <c r="B67" s="151"/>
      <c r="C67" s="151"/>
      <c r="D67" s="162"/>
      <c r="E67" s="151"/>
      <c r="F67" s="151"/>
      <c r="G67" s="151"/>
      <c r="H67" s="151"/>
      <c r="I67" s="151"/>
      <c r="J67" s="151"/>
    </row>
    <row r="68" spans="1:10" ht="20.25">
      <c r="A68" s="215"/>
      <c r="B68" s="215"/>
      <c r="C68" s="215"/>
      <c r="D68" s="215"/>
      <c r="E68" s="215"/>
      <c r="F68" s="215"/>
      <c r="G68" s="215"/>
      <c r="H68" s="215"/>
      <c r="I68" s="215"/>
      <c r="J68" s="215"/>
    </row>
    <row r="69" spans="1:10" ht="18.75">
      <c r="A69" s="216"/>
      <c r="B69" s="216"/>
      <c r="C69" s="216"/>
      <c r="D69" s="216"/>
      <c r="E69" s="216"/>
      <c r="F69" s="216"/>
      <c r="G69" s="216"/>
      <c r="H69" s="216"/>
      <c r="I69" s="216"/>
      <c r="J69" s="216"/>
    </row>
    <row r="70" spans="1:10" ht="18.75">
      <c r="A70" s="216"/>
      <c r="B70" s="216"/>
      <c r="C70" s="216"/>
      <c r="D70" s="216"/>
      <c r="E70" s="216"/>
      <c r="F70" s="216"/>
      <c r="G70" s="216"/>
      <c r="H70" s="216"/>
      <c r="I70" s="216"/>
      <c r="J70" s="216"/>
    </row>
    <row r="71" spans="1:10" ht="18.75">
      <c r="A71" s="217"/>
      <c r="B71" s="217"/>
      <c r="C71" s="217"/>
      <c r="D71" s="217"/>
      <c r="E71" s="217"/>
      <c r="F71" s="217"/>
      <c r="G71" s="217"/>
      <c r="H71" s="217"/>
      <c r="I71" s="217"/>
      <c r="J71" s="216"/>
    </row>
    <row r="72" spans="1:10" ht="18.75">
      <c r="A72" s="149"/>
      <c r="B72" s="149"/>
      <c r="C72" s="149"/>
      <c r="D72" s="149"/>
      <c r="E72" s="149"/>
      <c r="F72" s="209"/>
      <c r="G72" s="149"/>
      <c r="H72" s="197"/>
      <c r="I72" s="149"/>
      <c r="J72" s="147"/>
    </row>
    <row r="73" spans="1:10" s="163" customFormat="1" ht="18.75">
      <c r="A73" s="146"/>
      <c r="B73" s="146"/>
      <c r="C73" s="146"/>
      <c r="D73" s="146"/>
      <c r="E73" s="146"/>
      <c r="F73" s="158"/>
      <c r="G73" s="146"/>
      <c r="H73" s="146"/>
      <c r="I73" s="146"/>
      <c r="J73" s="158"/>
    </row>
    <row r="74" spans="1:10" ht="18.75">
      <c r="A74" s="146"/>
      <c r="B74" s="146"/>
      <c r="C74" s="146"/>
      <c r="D74" s="146"/>
      <c r="E74" s="146"/>
      <c r="F74" s="158"/>
      <c r="G74" s="146"/>
      <c r="H74" s="146"/>
      <c r="I74" s="158"/>
      <c r="J74" s="158"/>
    </row>
    <row r="75" spans="1:10" s="145" customFormat="1" ht="18.75">
      <c r="A75" s="151"/>
      <c r="B75" s="208"/>
      <c r="C75" s="208"/>
      <c r="D75" s="208"/>
      <c r="E75" s="208"/>
      <c r="F75" s="162"/>
      <c r="G75" s="159"/>
      <c r="H75" s="159"/>
      <c r="I75" s="164"/>
      <c r="J75" s="158"/>
    </row>
    <row r="76" spans="1:10" s="156" customFormat="1" ht="19.5">
      <c r="A76" s="151"/>
      <c r="B76" s="208"/>
      <c r="C76" s="208"/>
      <c r="D76" s="208"/>
      <c r="E76" s="208"/>
      <c r="F76" s="162"/>
      <c r="G76" s="159"/>
      <c r="H76" s="159"/>
      <c r="I76" s="164"/>
      <c r="J76" s="158"/>
    </row>
    <row r="77" spans="1:10" s="145" customFormat="1" ht="18.75">
      <c r="A77" s="151"/>
      <c r="B77" s="208"/>
      <c r="C77" s="208"/>
      <c r="D77" s="208"/>
      <c r="E77" s="208"/>
      <c r="F77" s="162"/>
      <c r="G77" s="159"/>
      <c r="H77" s="159"/>
      <c r="I77" s="169"/>
      <c r="J77" s="158"/>
    </row>
    <row r="78" spans="1:10" ht="15">
      <c r="A78" s="208"/>
      <c r="B78" s="208"/>
      <c r="C78" s="208"/>
      <c r="D78" s="208"/>
      <c r="E78" s="208"/>
      <c r="F78" s="208"/>
      <c r="G78" s="214"/>
      <c r="H78" s="208"/>
      <c r="I78" s="208"/>
      <c r="J78" s="208"/>
    </row>
    <row r="79" spans="1:10" ht="20.25">
      <c r="A79" s="215"/>
      <c r="B79" s="215"/>
      <c r="C79" s="215"/>
      <c r="D79" s="215"/>
      <c r="E79" s="215"/>
      <c r="F79" s="215"/>
      <c r="G79" s="215"/>
      <c r="H79" s="215"/>
      <c r="I79" s="215"/>
      <c r="J79" s="215"/>
    </row>
    <row r="80" spans="1:10" ht="18.75">
      <c r="A80" s="216"/>
      <c r="B80" s="216"/>
      <c r="C80" s="216"/>
      <c r="D80" s="216"/>
      <c r="E80" s="216"/>
      <c r="F80" s="216"/>
      <c r="G80" s="216"/>
      <c r="H80" s="216"/>
      <c r="I80" s="216"/>
      <c r="J80" s="216"/>
    </row>
    <row r="81" spans="1:10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</row>
    <row r="82" spans="1:10" ht="18.75">
      <c r="A82" s="149"/>
      <c r="B82" s="149"/>
      <c r="C82" s="149"/>
      <c r="D82" s="149"/>
      <c r="E82" s="149"/>
      <c r="F82" s="147"/>
      <c r="G82" s="149"/>
      <c r="H82" s="149"/>
      <c r="I82" s="197"/>
      <c r="J82" s="147"/>
    </row>
    <row r="83" spans="1:10" ht="18.75">
      <c r="A83" s="146"/>
      <c r="B83" s="146"/>
      <c r="C83" s="146"/>
      <c r="D83" s="146"/>
      <c r="E83" s="146"/>
      <c r="F83" s="158"/>
      <c r="G83" s="146"/>
      <c r="H83" s="146"/>
      <c r="I83" s="146"/>
      <c r="J83" s="158"/>
    </row>
    <row r="84" spans="1:10" ht="18.75">
      <c r="A84" s="146"/>
      <c r="B84" s="146"/>
      <c r="C84" s="146"/>
      <c r="D84" s="146"/>
      <c r="E84" s="146"/>
      <c r="F84" s="158"/>
      <c r="G84" s="146"/>
      <c r="H84" s="146"/>
      <c r="I84" s="146"/>
      <c r="J84" s="158"/>
    </row>
    <row r="85" spans="1:10" ht="18.75">
      <c r="A85" s="146"/>
      <c r="B85" s="146"/>
      <c r="C85" s="146"/>
      <c r="D85" s="146"/>
      <c r="E85" s="146"/>
      <c r="F85" s="146"/>
      <c r="G85" s="146"/>
      <c r="H85" s="146"/>
      <c r="I85" s="158"/>
      <c r="J85" s="208"/>
    </row>
    <row r="86" spans="1:10" ht="18.75">
      <c r="A86" s="146"/>
      <c r="B86" s="146"/>
      <c r="C86" s="146"/>
      <c r="D86" s="146"/>
      <c r="E86" s="146"/>
      <c r="F86" s="146"/>
      <c r="G86" s="146"/>
      <c r="H86" s="146"/>
      <c r="I86" s="158"/>
      <c r="J86" s="208"/>
    </row>
    <row r="87" spans="1:10" ht="19.5" customHeight="1">
      <c r="A87" s="146"/>
      <c r="B87" s="146"/>
      <c r="C87" s="146"/>
      <c r="D87" s="146"/>
      <c r="E87" s="146"/>
      <c r="F87" s="151"/>
      <c r="G87" s="153"/>
      <c r="H87" s="146"/>
      <c r="I87" s="158"/>
      <c r="J87" s="208"/>
    </row>
    <row r="88" spans="1:10" ht="18.75" customHeight="1">
      <c r="A88" s="146"/>
      <c r="B88" s="146"/>
      <c r="C88" s="151"/>
      <c r="D88" s="151"/>
      <c r="E88" s="151"/>
      <c r="F88" s="159"/>
      <c r="G88" s="159"/>
      <c r="H88" s="159"/>
      <c r="I88" s="158"/>
      <c r="J88" s="208"/>
    </row>
    <row r="89" spans="1:10" ht="18.75" customHeight="1">
      <c r="A89" s="146"/>
      <c r="B89" s="146"/>
      <c r="C89" s="151"/>
      <c r="D89" s="151"/>
      <c r="E89" s="151"/>
      <c r="F89" s="159"/>
      <c r="G89" s="159"/>
      <c r="H89" s="159"/>
      <c r="I89" s="158"/>
      <c r="J89" s="208"/>
    </row>
    <row r="90" spans="1:10" ht="16.5" customHeight="1">
      <c r="A90" s="146"/>
      <c r="B90" s="146"/>
      <c r="C90" s="146"/>
      <c r="D90" s="146"/>
      <c r="E90" s="146"/>
      <c r="F90" s="160"/>
      <c r="G90" s="146"/>
      <c r="H90" s="146"/>
      <c r="I90" s="158"/>
      <c r="J90" s="208"/>
    </row>
    <row r="91" spans="1:10" ht="16.5" customHeight="1">
      <c r="A91" s="146"/>
      <c r="B91" s="151"/>
      <c r="C91" s="146"/>
      <c r="D91" s="146"/>
      <c r="E91" s="146"/>
      <c r="F91" s="160"/>
      <c r="G91" s="146"/>
      <c r="H91" s="146"/>
      <c r="I91" s="158"/>
      <c r="J91" s="208"/>
    </row>
    <row r="92" spans="1:10" ht="18.75" customHeight="1">
      <c r="A92" s="208"/>
      <c r="B92" s="208"/>
      <c r="C92" s="208"/>
      <c r="D92" s="208"/>
      <c r="E92" s="208"/>
      <c r="F92" s="212"/>
      <c r="G92" s="212"/>
      <c r="H92" s="212"/>
      <c r="I92" s="158"/>
      <c r="J92" s="208"/>
    </row>
    <row r="93" spans="1:10" ht="17.25" customHeight="1">
      <c r="A93" s="208"/>
      <c r="B93" s="208"/>
      <c r="C93" s="208"/>
      <c r="D93" s="208"/>
      <c r="E93" s="208"/>
      <c r="F93" s="159"/>
      <c r="G93" s="159"/>
      <c r="H93" s="159"/>
      <c r="I93" s="158"/>
      <c r="J93" s="208"/>
    </row>
    <row r="94" spans="1:10" ht="17.25" customHeight="1">
      <c r="A94" s="151"/>
      <c r="B94" s="208"/>
      <c r="C94" s="208"/>
      <c r="D94" s="162"/>
      <c r="E94" s="208"/>
      <c r="F94" s="210"/>
      <c r="G94" s="159"/>
      <c r="H94" s="159"/>
      <c r="I94" s="158"/>
      <c r="J94" s="208"/>
    </row>
    <row r="95" spans="1:10" ht="15">
      <c r="A95" s="208"/>
      <c r="B95" s="208"/>
      <c r="C95" s="208"/>
      <c r="D95" s="208"/>
      <c r="E95" s="208"/>
      <c r="F95" s="208"/>
      <c r="G95" s="214"/>
      <c r="H95" s="208"/>
      <c r="I95" s="208"/>
      <c r="J95" s="208"/>
    </row>
    <row r="96" spans="1:10" ht="15">
      <c r="A96" s="208"/>
      <c r="B96" s="208"/>
      <c r="C96" s="208"/>
      <c r="D96" s="208"/>
      <c r="E96" s="208"/>
      <c r="F96" s="208"/>
      <c r="G96" s="214"/>
      <c r="H96" s="208"/>
      <c r="I96" s="208"/>
      <c r="J96" s="208"/>
    </row>
    <row r="97" spans="1:10" ht="18.75">
      <c r="A97" s="146"/>
      <c r="B97" s="146"/>
      <c r="C97" s="208"/>
      <c r="D97" s="208"/>
      <c r="E97" s="208"/>
      <c r="F97" s="146"/>
      <c r="G97" s="146"/>
      <c r="H97" s="146"/>
      <c r="I97" s="158"/>
      <c r="J97" s="214"/>
    </row>
    <row r="98" spans="1:10" ht="18.75">
      <c r="A98" s="146"/>
      <c r="B98" s="146"/>
      <c r="C98" s="208"/>
      <c r="D98" s="208"/>
      <c r="E98" s="208"/>
      <c r="F98" s="146"/>
      <c r="G98" s="146"/>
      <c r="H98" s="146"/>
      <c r="I98" s="158"/>
      <c r="J98" s="214"/>
    </row>
    <row r="99" spans="1:10" ht="18.75">
      <c r="A99" s="146"/>
      <c r="B99" s="208"/>
      <c r="C99" s="208"/>
      <c r="D99" s="208"/>
      <c r="E99" s="208"/>
      <c r="F99" s="146"/>
      <c r="G99" s="146"/>
      <c r="H99" s="146"/>
      <c r="I99" s="211"/>
      <c r="J99" s="214"/>
    </row>
    <row r="100" spans="1:10" ht="15">
      <c r="A100" s="208"/>
      <c r="B100" s="208"/>
      <c r="C100" s="208"/>
      <c r="D100" s="208"/>
      <c r="E100" s="208"/>
      <c r="F100" s="208"/>
      <c r="G100" s="214"/>
      <c r="H100" s="208"/>
      <c r="I100" s="208"/>
      <c r="J100" s="208"/>
    </row>
    <row r="101" spans="1:10" ht="15">
      <c r="A101" s="208"/>
      <c r="B101" s="208"/>
      <c r="C101" s="208"/>
      <c r="D101" s="208"/>
      <c r="E101" s="208"/>
      <c r="F101" s="208"/>
      <c r="G101" s="214"/>
      <c r="H101" s="208"/>
      <c r="I101" s="208"/>
      <c r="J101" s="208"/>
    </row>
    <row r="102" spans="1:10" ht="18.75">
      <c r="A102" s="152"/>
      <c r="B102" s="166"/>
      <c r="C102" s="152"/>
      <c r="D102" s="152"/>
      <c r="E102" s="152"/>
      <c r="F102" s="167"/>
      <c r="G102" s="166"/>
      <c r="H102" s="152"/>
      <c r="I102" s="168"/>
      <c r="J102" s="214"/>
    </row>
    <row r="103" spans="1:10" ht="15">
      <c r="A103" s="208"/>
      <c r="B103" s="208"/>
      <c r="C103" s="208"/>
      <c r="D103" s="208"/>
      <c r="E103" s="208"/>
      <c r="F103" s="214"/>
      <c r="G103" s="208"/>
      <c r="H103" s="208"/>
      <c r="I103" s="208"/>
      <c r="J103" s="214"/>
    </row>
    <row r="104" spans="1:10" ht="15">
      <c r="A104" s="208"/>
      <c r="B104" s="208"/>
      <c r="C104" s="208"/>
      <c r="D104" s="208"/>
      <c r="E104" s="208"/>
      <c r="F104" s="214"/>
      <c r="G104" s="208"/>
      <c r="H104" s="208"/>
      <c r="I104" s="208"/>
      <c r="J104" s="214"/>
    </row>
    <row r="105" spans="1:10" ht="14.25" customHeight="1">
      <c r="A105" s="152"/>
      <c r="B105" s="166"/>
      <c r="C105" s="152"/>
      <c r="D105" s="152"/>
      <c r="E105" s="152"/>
      <c r="F105" s="167"/>
      <c r="G105" s="218"/>
      <c r="H105" s="218"/>
      <c r="I105" s="218"/>
      <c r="J105" s="218"/>
    </row>
    <row r="106" spans="1:10" ht="14.25" customHeight="1">
      <c r="A106" s="152"/>
      <c r="B106" s="166"/>
      <c r="C106" s="152"/>
      <c r="D106" s="152"/>
      <c r="E106" s="152"/>
      <c r="F106" s="167"/>
      <c r="G106" s="218"/>
      <c r="H106" s="218"/>
      <c r="I106" s="218"/>
      <c r="J106" s="214"/>
    </row>
    <row r="107" spans="1:10" ht="14.25" customHeight="1">
      <c r="A107" s="208"/>
      <c r="B107" s="208"/>
      <c r="C107" s="208"/>
      <c r="D107" s="208"/>
      <c r="E107" s="208"/>
      <c r="F107" s="208"/>
      <c r="G107" s="214"/>
      <c r="H107" s="208"/>
      <c r="I107" s="208"/>
      <c r="J107" s="208"/>
    </row>
    <row r="108" spans="1:10" ht="15">
      <c r="A108" s="208"/>
      <c r="B108" s="208"/>
      <c r="C108" s="208"/>
      <c r="D108" s="208"/>
      <c r="E108" s="208"/>
      <c r="F108" s="208"/>
      <c r="G108" s="214"/>
      <c r="H108" s="208"/>
      <c r="I108" s="208"/>
      <c r="J108" s="208"/>
    </row>
    <row r="109" spans="1:10" ht="15">
      <c r="A109" s="208"/>
      <c r="B109" s="208"/>
      <c r="C109" s="208"/>
      <c r="D109" s="208"/>
      <c r="E109" s="208"/>
      <c r="F109" s="208"/>
      <c r="G109" s="214"/>
      <c r="H109" s="208"/>
      <c r="I109" s="208"/>
      <c r="J109" s="208"/>
    </row>
    <row r="110" spans="1:10" ht="15">
      <c r="A110" s="208"/>
      <c r="B110" s="208"/>
      <c r="C110" s="208"/>
      <c r="D110" s="208"/>
      <c r="E110" s="208"/>
      <c r="F110" s="208"/>
      <c r="G110" s="214"/>
      <c r="H110" s="208"/>
      <c r="I110" s="208"/>
      <c r="J110" s="208"/>
    </row>
    <row r="111" spans="1:10" ht="15">
      <c r="A111" s="208"/>
      <c r="B111" s="208"/>
      <c r="C111" s="208"/>
      <c r="D111" s="208"/>
      <c r="E111" s="208"/>
      <c r="F111" s="208"/>
      <c r="G111" s="214"/>
      <c r="H111" s="208"/>
      <c r="I111" s="208"/>
      <c r="J111" s="208"/>
    </row>
    <row r="112" spans="1:10" ht="15">
      <c r="A112" s="208"/>
      <c r="B112" s="208"/>
      <c r="C112" s="208"/>
      <c r="D112" s="208"/>
      <c r="E112" s="208"/>
      <c r="F112" s="208"/>
      <c r="G112" s="214"/>
      <c r="H112" s="208"/>
      <c r="I112" s="208"/>
      <c r="J112" s="208"/>
    </row>
  </sheetData>
  <sheetProtection/>
  <mergeCells count="4">
    <mergeCell ref="A1:I1"/>
    <mergeCell ref="E2:I2"/>
    <mergeCell ref="G41:I41"/>
    <mergeCell ref="G42:I42"/>
  </mergeCells>
  <printOptions/>
  <pageMargins left="0.7086614173228347" right="0.7086614173228347" top="0.5905511811023623" bottom="0.4724409448818898" header="0.31496062992125984" footer="0.31496062992125984"/>
  <pageSetup fitToHeight="1" fitToWidth="1" horizontalDpi="600" verticalDpi="600" orientation="portrait" paperSize="9" scale="99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zoomScalePageLayoutView="0" workbookViewId="0" topLeftCell="A31">
      <selection activeCell="E39" sqref="E39"/>
    </sheetView>
  </sheetViews>
  <sheetFormatPr defaultColWidth="9.140625" defaultRowHeight="15"/>
  <cols>
    <col min="1" max="1" width="3.421875" style="0" customWidth="1"/>
    <col min="2" max="2" width="4.8515625" style="0" customWidth="1"/>
    <col min="3" max="3" width="16.28125" style="0" customWidth="1"/>
    <col min="4" max="4" width="11.28125" style="0" customWidth="1"/>
    <col min="5" max="5" width="4.28125" style="0" customWidth="1"/>
    <col min="6" max="6" width="8.7109375" style="0" customWidth="1"/>
    <col min="7" max="7" width="17.7109375" style="40" customWidth="1"/>
    <col min="8" max="8" width="9.57421875" style="0" hidden="1" customWidth="1"/>
    <col min="9" max="9" width="13.00390625" style="0" customWidth="1"/>
  </cols>
  <sheetData>
    <row r="1" spans="1:10" s="141" customFormat="1" ht="40.5" customHeight="1">
      <c r="A1" s="354" t="s">
        <v>610</v>
      </c>
      <c r="B1" s="354"/>
      <c r="C1" s="354"/>
      <c r="D1" s="354"/>
      <c r="E1" s="354"/>
      <c r="F1" s="354"/>
      <c r="G1" s="354"/>
      <c r="H1" s="354"/>
      <c r="I1" s="354"/>
      <c r="J1" s="140"/>
    </row>
    <row r="2" spans="1:10" s="141" customFormat="1" ht="20.25" customHeight="1">
      <c r="A2" s="139"/>
      <c r="B2" s="139"/>
      <c r="C2" s="139"/>
      <c r="D2" s="139"/>
      <c r="E2" s="342" t="s">
        <v>580</v>
      </c>
      <c r="F2" s="342"/>
      <c r="G2" s="342"/>
      <c r="H2" s="342"/>
      <c r="I2" s="342"/>
      <c r="J2" s="140"/>
    </row>
    <row r="3" spans="1:10" s="141" customFormat="1" ht="20.25" customHeight="1">
      <c r="A3" s="139"/>
      <c r="B3" s="139"/>
      <c r="C3" s="139"/>
      <c r="D3" s="139"/>
      <c r="E3" s="139"/>
      <c r="F3" s="142"/>
      <c r="G3" s="139"/>
      <c r="H3" s="140"/>
      <c r="I3" s="140"/>
      <c r="J3" s="140"/>
    </row>
    <row r="4" spans="1:10" s="141" customFormat="1" ht="20.25" customHeight="1">
      <c r="A4" s="156" t="s">
        <v>585</v>
      </c>
      <c r="B4" s="170"/>
      <c r="C4" s="170"/>
      <c r="D4" s="170"/>
      <c r="E4" s="170"/>
      <c r="F4" s="171"/>
      <c r="G4" s="170"/>
      <c r="H4" s="170"/>
      <c r="I4" s="170"/>
      <c r="J4" s="140"/>
    </row>
    <row r="5" spans="1:9" s="143" customFormat="1" ht="18.75">
      <c r="A5" s="172"/>
      <c r="B5" s="173" t="s">
        <v>588</v>
      </c>
      <c r="C5" s="173"/>
      <c r="D5" s="173"/>
      <c r="E5" s="173"/>
      <c r="F5" s="174"/>
      <c r="G5" s="174"/>
      <c r="H5" s="173"/>
      <c r="I5" s="174">
        <v>-2016395</v>
      </c>
    </row>
    <row r="6" spans="1:9" s="143" customFormat="1" ht="18.75">
      <c r="A6" s="172"/>
      <c r="B6" s="191" t="s">
        <v>590</v>
      </c>
      <c r="C6" s="191"/>
      <c r="D6" s="191"/>
      <c r="E6" s="191"/>
      <c r="F6" s="192"/>
      <c r="G6" s="192"/>
      <c r="H6" s="183"/>
      <c r="I6" s="192">
        <v>182850</v>
      </c>
    </row>
    <row r="7" spans="1:9" s="143" customFormat="1" ht="18.75">
      <c r="A7" s="172"/>
      <c r="B7" s="191" t="s">
        <v>581</v>
      </c>
      <c r="C7" s="191"/>
      <c r="D7" s="191"/>
      <c r="E7" s="191"/>
      <c r="F7" s="192"/>
      <c r="G7" s="192"/>
      <c r="H7" s="183"/>
      <c r="I7" s="192">
        <v>800000</v>
      </c>
    </row>
    <row r="8" spans="1:9" s="145" customFormat="1" ht="18.75">
      <c r="A8" s="175"/>
      <c r="B8" s="183"/>
      <c r="C8" s="187" t="s">
        <v>591</v>
      </c>
      <c r="D8" s="183"/>
      <c r="E8" s="183"/>
      <c r="F8" s="176"/>
      <c r="G8" s="193"/>
      <c r="H8" s="178"/>
      <c r="I8" s="233">
        <f>SUM(I5:I7)</f>
        <v>-1033545</v>
      </c>
    </row>
    <row r="9" spans="1:9" s="145" customFormat="1" ht="19.5">
      <c r="A9" s="165" t="s">
        <v>586</v>
      </c>
      <c r="B9" s="185"/>
      <c r="C9" s="185"/>
      <c r="D9" s="185"/>
      <c r="E9" s="185"/>
      <c r="F9" s="179"/>
      <c r="G9" s="180"/>
      <c r="H9" s="181"/>
      <c r="I9" s="180"/>
    </row>
    <row r="10" spans="1:9" s="145" customFormat="1" ht="18.75">
      <c r="A10" s="2"/>
      <c r="B10" s="175" t="s">
        <v>592</v>
      </c>
      <c r="C10" s="183"/>
      <c r="D10" s="183"/>
      <c r="E10" s="183"/>
      <c r="F10" s="176"/>
      <c r="G10" s="177"/>
      <c r="H10" s="182"/>
      <c r="I10" s="177"/>
    </row>
    <row r="11" spans="1:9" s="145" customFormat="1" ht="18.75">
      <c r="A11" s="2"/>
      <c r="B11" s="2"/>
      <c r="C11" s="173" t="s">
        <v>593</v>
      </c>
      <c r="D11" s="173"/>
      <c r="E11" s="173"/>
      <c r="F11" s="173"/>
      <c r="G11" s="194"/>
      <c r="H11" s="183"/>
      <c r="I11" s="194">
        <v>-110000</v>
      </c>
    </row>
    <row r="12" spans="1:10" s="145" customFormat="1" ht="18.75">
      <c r="A12" s="183"/>
      <c r="B12" s="183"/>
      <c r="C12" s="191" t="s">
        <v>594</v>
      </c>
      <c r="D12" s="191"/>
      <c r="E12" s="191"/>
      <c r="F12" s="191"/>
      <c r="G12" s="195"/>
      <c r="H12" s="183"/>
      <c r="I12" s="195">
        <v>-29700</v>
      </c>
      <c r="J12" s="146"/>
    </row>
    <row r="13" spans="1:10" s="143" customFormat="1" ht="18.75">
      <c r="A13" s="186"/>
      <c r="B13" s="183" t="s">
        <v>595</v>
      </c>
      <c r="C13" s="188"/>
      <c r="D13" s="187"/>
      <c r="E13" s="187"/>
      <c r="F13" s="187"/>
      <c r="G13" s="189"/>
      <c r="H13" s="190"/>
      <c r="I13" s="189"/>
      <c r="J13" s="148"/>
    </row>
    <row r="14" spans="1:10" s="2" customFormat="1" ht="15.75">
      <c r="A14" s="196"/>
      <c r="B14" s="196"/>
      <c r="C14" s="202" t="s">
        <v>596</v>
      </c>
      <c r="D14" s="173"/>
      <c r="E14" s="173"/>
      <c r="F14" s="173"/>
      <c r="G14" s="194"/>
      <c r="H14" s="197"/>
      <c r="I14" s="194">
        <v>-150000</v>
      </c>
      <c r="J14" s="183"/>
    </row>
    <row r="15" spans="1:10" s="172" customFormat="1" ht="15.75">
      <c r="A15" s="187"/>
      <c r="B15" s="187"/>
      <c r="C15" s="173" t="s">
        <v>597</v>
      </c>
      <c r="D15" s="173"/>
      <c r="E15" s="173"/>
      <c r="F15" s="173"/>
      <c r="G15" s="194"/>
      <c r="H15" s="190"/>
      <c r="I15" s="194">
        <v>-70000</v>
      </c>
      <c r="J15" s="187"/>
    </row>
    <row r="16" spans="1:10" s="2" customFormat="1" ht="15.75">
      <c r="A16" s="183"/>
      <c r="B16" s="183" t="s">
        <v>598</v>
      </c>
      <c r="C16" s="183"/>
      <c r="D16" s="183"/>
      <c r="E16" s="183"/>
      <c r="F16" s="183"/>
      <c r="G16" s="184"/>
      <c r="H16" s="197"/>
      <c r="I16" s="184"/>
      <c r="J16" s="183"/>
    </row>
    <row r="17" spans="1:10" s="201" customFormat="1" ht="15.75">
      <c r="A17" s="186"/>
      <c r="B17" s="183"/>
      <c r="C17" s="198" t="s">
        <v>599</v>
      </c>
      <c r="D17" s="198"/>
      <c r="E17" s="198"/>
      <c r="F17" s="198"/>
      <c r="G17" s="199"/>
      <c r="H17" s="200"/>
      <c r="I17" s="199">
        <v>-150000</v>
      </c>
      <c r="J17" s="200"/>
    </row>
    <row r="18" spans="1:10" s="141" customFormat="1" ht="18.75">
      <c r="A18" s="152"/>
      <c r="B18" s="183"/>
      <c r="C18" s="203" t="s">
        <v>600</v>
      </c>
      <c r="D18" s="203"/>
      <c r="E18" s="203"/>
      <c r="F18" s="203"/>
      <c r="G18" s="204"/>
      <c r="H18" s="151"/>
      <c r="I18" s="204">
        <v>-40500</v>
      </c>
      <c r="J18" s="151"/>
    </row>
    <row r="19" spans="1:10" s="141" customFormat="1" ht="18.75">
      <c r="A19" s="152"/>
      <c r="B19" s="183" t="s">
        <v>601</v>
      </c>
      <c r="C19" s="198"/>
      <c r="D19" s="198"/>
      <c r="E19" s="198"/>
      <c r="F19" s="198"/>
      <c r="G19" s="199"/>
      <c r="H19" s="151"/>
      <c r="I19" s="199"/>
      <c r="J19" s="151"/>
    </row>
    <row r="20" spans="1:10" s="141" customFormat="1" ht="18.75">
      <c r="A20" s="152"/>
      <c r="B20" s="183"/>
      <c r="C20" s="198" t="s">
        <v>599</v>
      </c>
      <c r="D20" s="198"/>
      <c r="E20" s="198"/>
      <c r="F20" s="198"/>
      <c r="G20" s="199"/>
      <c r="H20" s="151"/>
      <c r="I20" s="199">
        <v>-100000</v>
      </c>
      <c r="J20" s="151"/>
    </row>
    <row r="21" spans="1:10" s="141" customFormat="1" ht="18.75">
      <c r="A21" s="152"/>
      <c r="B21" s="183"/>
      <c r="C21" s="203" t="s">
        <v>600</v>
      </c>
      <c r="D21" s="203"/>
      <c r="E21" s="203"/>
      <c r="F21" s="203"/>
      <c r="G21" s="204"/>
      <c r="H21" s="151"/>
      <c r="I21" s="204">
        <v>-27000</v>
      </c>
      <c r="J21" s="151"/>
    </row>
    <row r="22" spans="1:10" s="141" customFormat="1" ht="18.75">
      <c r="A22" s="152"/>
      <c r="B22" s="183" t="s">
        <v>602</v>
      </c>
      <c r="C22" s="198"/>
      <c r="D22" s="198"/>
      <c r="E22" s="198"/>
      <c r="F22" s="198"/>
      <c r="G22" s="199"/>
      <c r="H22" s="151"/>
      <c r="I22" s="199"/>
      <c r="J22" s="151"/>
    </row>
    <row r="23" spans="1:10" s="141" customFormat="1" ht="18.75">
      <c r="A23" s="152"/>
      <c r="B23" s="183"/>
      <c r="C23" s="198" t="s">
        <v>599</v>
      </c>
      <c r="D23" s="198"/>
      <c r="E23" s="198"/>
      <c r="F23" s="198"/>
      <c r="G23" s="199"/>
      <c r="H23" s="151"/>
      <c r="I23" s="199">
        <v>-123110</v>
      </c>
      <c r="J23" s="151"/>
    </row>
    <row r="24" spans="1:10" s="141" customFormat="1" ht="18.75">
      <c r="A24" s="152"/>
      <c r="B24" s="183"/>
      <c r="C24" s="203" t="s">
        <v>600</v>
      </c>
      <c r="D24" s="203"/>
      <c r="E24" s="203"/>
      <c r="F24" s="203"/>
      <c r="G24" s="204"/>
      <c r="H24" s="151"/>
      <c r="I24" s="204">
        <v>-33235</v>
      </c>
      <c r="J24" s="151"/>
    </row>
    <row r="25" spans="1:10" s="141" customFormat="1" ht="18.75">
      <c r="A25" s="152"/>
      <c r="B25" s="205" t="s">
        <v>587</v>
      </c>
      <c r="C25" s="155"/>
      <c r="D25" s="205"/>
      <c r="E25" s="205"/>
      <c r="F25" s="205"/>
      <c r="G25" s="206"/>
      <c r="H25" s="151"/>
      <c r="I25" s="206">
        <v>-200000</v>
      </c>
      <c r="J25" s="151"/>
    </row>
    <row r="26" spans="1:10" s="141" customFormat="1" ht="18.75">
      <c r="A26" s="152"/>
      <c r="B26" s="183"/>
      <c r="C26" s="186" t="s">
        <v>5</v>
      </c>
      <c r="D26" s="186"/>
      <c r="E26" s="186"/>
      <c r="F26" s="186"/>
      <c r="G26" s="231"/>
      <c r="H26" s="150"/>
      <c r="I26" s="231">
        <f>SUM(I11:J25)</f>
        <v>-1033545</v>
      </c>
      <c r="J26" s="151"/>
    </row>
    <row r="27" spans="1:10" s="141" customFormat="1" ht="18.75">
      <c r="A27" s="152"/>
      <c r="B27" s="183"/>
      <c r="C27" s="198"/>
      <c r="D27" s="198"/>
      <c r="E27" s="198"/>
      <c r="F27" s="198"/>
      <c r="G27" s="199"/>
      <c r="H27" s="151"/>
      <c r="I27" s="199"/>
      <c r="J27" s="151"/>
    </row>
    <row r="28" spans="1:10" s="141" customFormat="1" ht="18.75">
      <c r="A28" s="143" t="s">
        <v>582</v>
      </c>
      <c r="B28" s="143"/>
      <c r="C28" s="143"/>
      <c r="D28" s="143"/>
      <c r="E28" s="143"/>
      <c r="F28" s="144"/>
      <c r="G28" s="153"/>
      <c r="H28" s="151"/>
      <c r="I28" s="153"/>
      <c r="J28" s="151"/>
    </row>
    <row r="29" spans="1:10" s="141" customFormat="1" ht="19.5">
      <c r="A29" s="156" t="s">
        <v>583</v>
      </c>
      <c r="B29" s="156"/>
      <c r="C29" s="156"/>
      <c r="D29" s="156"/>
      <c r="E29" s="156"/>
      <c r="F29" s="156" t="s">
        <v>584</v>
      </c>
      <c r="G29" s="153"/>
      <c r="H29" s="151"/>
      <c r="I29" s="153"/>
      <c r="J29" s="151"/>
    </row>
    <row r="30" spans="1:10" s="141" customFormat="1" ht="19.5">
      <c r="A30" s="152"/>
      <c r="B30" s="156" t="s">
        <v>586</v>
      </c>
      <c r="C30" s="152"/>
      <c r="D30" s="152"/>
      <c r="E30" s="152"/>
      <c r="F30" s="152"/>
      <c r="G30" s="153"/>
      <c r="H30" s="151"/>
      <c r="I30" s="153"/>
      <c r="J30" s="151"/>
    </row>
    <row r="31" spans="1:10" s="141" customFormat="1" ht="33.75" customHeight="1">
      <c r="A31" s="152"/>
      <c r="B31" s="154" t="s">
        <v>587</v>
      </c>
      <c r="C31" s="161"/>
      <c r="D31" s="207">
        <v>15956</v>
      </c>
      <c r="E31" s="162"/>
      <c r="F31" s="358" t="s">
        <v>603</v>
      </c>
      <c r="G31" s="358"/>
      <c r="H31" s="358"/>
      <c r="I31" s="358"/>
      <c r="J31" s="207">
        <v>15956</v>
      </c>
    </row>
    <row r="32" spans="1:10" s="141" customFormat="1" ht="33.75" customHeight="1">
      <c r="A32" s="145"/>
      <c r="B32" s="356" t="s">
        <v>609</v>
      </c>
      <c r="C32" s="356"/>
      <c r="D32" s="237"/>
      <c r="E32" s="237"/>
      <c r="F32" s="357" t="s">
        <v>606</v>
      </c>
      <c r="G32" s="357"/>
      <c r="H32" s="357"/>
      <c r="I32" s="357"/>
      <c r="J32" s="235"/>
    </row>
    <row r="33" spans="1:10" s="141" customFormat="1" ht="33.75" customHeight="1">
      <c r="A33" s="145"/>
      <c r="B33" s="360" t="s">
        <v>607</v>
      </c>
      <c r="C33" s="360"/>
      <c r="D33" s="236">
        <v>30000</v>
      </c>
      <c r="E33" s="238"/>
      <c r="F33" s="355" t="s">
        <v>608</v>
      </c>
      <c r="G33" s="355"/>
      <c r="H33" s="355"/>
      <c r="I33" s="355"/>
      <c r="J33" s="174">
        <v>10000</v>
      </c>
    </row>
    <row r="34" spans="1:10" s="141" customFormat="1" ht="21.75" customHeight="1">
      <c r="A34" s="145"/>
      <c r="B34" s="356"/>
      <c r="C34" s="356"/>
      <c r="D34" s="237"/>
      <c r="E34" s="237"/>
      <c r="F34" s="357" t="s">
        <v>609</v>
      </c>
      <c r="G34" s="357"/>
      <c r="H34" s="357"/>
      <c r="I34" s="357"/>
      <c r="J34" s="235"/>
    </row>
    <row r="35" spans="1:10" s="141" customFormat="1" ht="33.75" customHeight="1">
      <c r="A35" s="145"/>
      <c r="B35" s="359"/>
      <c r="C35" s="359"/>
      <c r="D35" s="234"/>
      <c r="E35" s="238"/>
      <c r="F35" s="355" t="s">
        <v>611</v>
      </c>
      <c r="G35" s="355"/>
      <c r="H35" s="355"/>
      <c r="I35" s="355"/>
      <c r="J35" s="174">
        <v>20000</v>
      </c>
    </row>
    <row r="36" spans="1:10" s="141" customFormat="1" ht="18.75">
      <c r="A36" s="152"/>
      <c r="B36" s="146"/>
      <c r="C36" s="152"/>
      <c r="D36" s="152"/>
      <c r="E36" s="152"/>
      <c r="F36" s="152"/>
      <c r="G36" s="153"/>
      <c r="H36" s="151"/>
      <c r="I36" s="153"/>
      <c r="J36" s="151"/>
    </row>
    <row r="37" spans="1:10" s="140" customFormat="1" ht="18.75">
      <c r="A37" s="219" t="s">
        <v>604</v>
      </c>
      <c r="B37" s="166"/>
      <c r="C37" s="166"/>
      <c r="D37" s="166"/>
      <c r="E37" s="166"/>
      <c r="F37" s="220"/>
      <c r="G37" s="166"/>
      <c r="H37" s="221"/>
      <c r="I37" s="222"/>
      <c r="J37" s="223"/>
    </row>
    <row r="38" spans="1:10" s="143" customFormat="1" ht="18.75">
      <c r="A38" s="224"/>
      <c r="B38" s="224"/>
      <c r="C38" s="224"/>
      <c r="D38" s="224"/>
      <c r="E38" s="224"/>
      <c r="F38" s="225"/>
      <c r="G38" s="224"/>
      <c r="H38" s="224"/>
      <c r="I38" s="224"/>
      <c r="J38" s="226"/>
    </row>
    <row r="39" spans="1:10" s="143" customFormat="1" ht="18.75">
      <c r="A39" s="219"/>
      <c r="B39" s="166"/>
      <c r="C39" s="166"/>
      <c r="D39" s="166"/>
      <c r="E39" s="166"/>
      <c r="F39" s="220"/>
      <c r="G39" s="351" t="s">
        <v>589</v>
      </c>
      <c r="H39" s="351"/>
      <c r="I39" s="351"/>
      <c r="J39" s="226"/>
    </row>
    <row r="40" spans="1:10" ht="16.5">
      <c r="A40" s="219"/>
      <c r="B40" s="166"/>
      <c r="C40" s="166"/>
      <c r="D40" s="166"/>
      <c r="E40" s="166"/>
      <c r="F40" s="220"/>
      <c r="G40" s="351" t="s">
        <v>87</v>
      </c>
      <c r="H40" s="351"/>
      <c r="I40" s="351"/>
      <c r="J40" s="227"/>
    </row>
    <row r="41" spans="1:10" ht="17.25">
      <c r="A41" s="228"/>
      <c r="B41" s="228"/>
      <c r="C41" s="228"/>
      <c r="D41" s="228"/>
      <c r="E41" s="228"/>
      <c r="F41" s="228"/>
      <c r="G41" s="228"/>
      <c r="H41" s="228"/>
      <c r="I41" s="229"/>
      <c r="J41" s="230"/>
    </row>
    <row r="42" spans="1:10" s="157" customFormat="1" ht="18.75">
      <c r="A42" s="146"/>
      <c r="B42" s="146"/>
      <c r="C42" s="146"/>
      <c r="D42" s="146"/>
      <c r="E42" s="146"/>
      <c r="F42" s="146"/>
      <c r="G42" s="146"/>
      <c r="H42" s="146"/>
      <c r="I42" s="158"/>
      <c r="J42" s="208"/>
    </row>
    <row r="43" spans="1:10" s="157" customFormat="1" ht="18.75">
      <c r="A43" s="146"/>
      <c r="B43" s="146"/>
      <c r="C43" s="146"/>
      <c r="D43" s="146"/>
      <c r="E43" s="146"/>
      <c r="F43" s="146"/>
      <c r="G43" s="146"/>
      <c r="H43" s="146"/>
      <c r="I43" s="158"/>
      <c r="J43" s="208"/>
    </row>
    <row r="44" spans="1:10" s="157" customFormat="1" ht="18.75">
      <c r="A44" s="146"/>
      <c r="B44" s="146"/>
      <c r="C44" s="146"/>
      <c r="D44" s="146"/>
      <c r="E44" s="146"/>
      <c r="F44" s="146"/>
      <c r="G44" s="146"/>
      <c r="H44" s="146"/>
      <c r="I44" s="158"/>
      <c r="J44" s="208"/>
    </row>
    <row r="45" spans="1:10" s="157" customFormat="1" ht="18.75">
      <c r="A45" s="146"/>
      <c r="B45" s="146"/>
      <c r="C45" s="146"/>
      <c r="D45" s="158"/>
      <c r="E45" s="146"/>
      <c r="F45" s="146"/>
      <c r="G45" s="146"/>
      <c r="H45" s="146"/>
      <c r="I45" s="158"/>
      <c r="J45" s="208"/>
    </row>
    <row r="46" spans="1:10" ht="18.75">
      <c r="A46" s="146"/>
      <c r="B46" s="146"/>
      <c r="C46" s="146"/>
      <c r="D46" s="146"/>
      <c r="E46" s="146"/>
      <c r="F46" s="146"/>
      <c r="G46" s="146"/>
      <c r="H46" s="146"/>
      <c r="I46" s="158"/>
      <c r="J46" s="208"/>
    </row>
    <row r="47" spans="1:10" ht="19.5" customHeight="1">
      <c r="A47" s="146"/>
      <c r="B47" s="146"/>
      <c r="C47" s="146"/>
      <c r="D47" s="146"/>
      <c r="E47" s="146"/>
      <c r="F47" s="151"/>
      <c r="G47" s="153"/>
      <c r="H47" s="146"/>
      <c r="I47" s="158"/>
      <c r="J47" s="208"/>
    </row>
    <row r="48" spans="1:10" ht="18.75" customHeight="1">
      <c r="A48" s="146"/>
      <c r="B48" s="146"/>
      <c r="C48" s="151"/>
      <c r="D48" s="151"/>
      <c r="E48" s="151"/>
      <c r="F48" s="159"/>
      <c r="G48" s="159"/>
      <c r="H48" s="159"/>
      <c r="I48" s="158"/>
      <c r="J48" s="208"/>
    </row>
    <row r="49" spans="1:10" ht="18.75" customHeight="1">
      <c r="A49" s="146"/>
      <c r="B49" s="146"/>
      <c r="C49" s="151"/>
      <c r="D49" s="151"/>
      <c r="E49" s="151"/>
      <c r="F49" s="159"/>
      <c r="G49" s="159"/>
      <c r="H49" s="159"/>
      <c r="I49" s="158"/>
      <c r="J49" s="208"/>
    </row>
    <row r="50" spans="1:10" ht="16.5" customHeight="1">
      <c r="A50" s="146"/>
      <c r="B50" s="146"/>
      <c r="C50" s="146"/>
      <c r="D50" s="146"/>
      <c r="E50" s="146"/>
      <c r="F50" s="160"/>
      <c r="G50" s="146"/>
      <c r="H50" s="146"/>
      <c r="I50" s="158"/>
      <c r="J50" s="208"/>
    </row>
    <row r="51" spans="1:10" ht="16.5" customHeight="1">
      <c r="A51" s="146"/>
      <c r="B51" s="151"/>
      <c r="C51" s="146"/>
      <c r="D51" s="146"/>
      <c r="E51" s="146"/>
      <c r="F51" s="160"/>
      <c r="G51" s="146"/>
      <c r="H51" s="146"/>
      <c r="I51" s="158"/>
      <c r="J51" s="208"/>
    </row>
    <row r="52" spans="1:10" ht="18.75" customHeight="1">
      <c r="A52" s="208"/>
      <c r="B52" s="208"/>
      <c r="C52" s="208"/>
      <c r="D52" s="208"/>
      <c r="E52" s="208"/>
      <c r="F52" s="212"/>
      <c r="G52" s="212"/>
      <c r="H52" s="212"/>
      <c r="I52" s="212"/>
      <c r="J52" s="208"/>
    </row>
    <row r="53" spans="1:10" ht="17.25" customHeight="1">
      <c r="A53" s="208"/>
      <c r="B53" s="208"/>
      <c r="C53" s="208"/>
      <c r="D53" s="208"/>
      <c r="E53" s="208"/>
      <c r="F53" s="212"/>
      <c r="G53" s="212"/>
      <c r="H53" s="159"/>
      <c r="I53" s="158"/>
      <c r="J53" s="208"/>
    </row>
    <row r="54" spans="1:10" ht="17.25" customHeight="1">
      <c r="A54" s="208"/>
      <c r="B54" s="208"/>
      <c r="C54" s="208"/>
      <c r="D54" s="208"/>
      <c r="E54" s="208"/>
      <c r="F54" s="213"/>
      <c r="G54" s="213"/>
      <c r="H54" s="213"/>
      <c r="I54" s="213"/>
      <c r="J54" s="208"/>
    </row>
    <row r="55" spans="1:10" s="143" customFormat="1" ht="18.75">
      <c r="A55" s="151"/>
      <c r="B55" s="208"/>
      <c r="C55" s="208"/>
      <c r="D55" s="162"/>
      <c r="E55" s="146"/>
      <c r="F55" s="212"/>
      <c r="G55" s="212"/>
      <c r="H55" s="212"/>
      <c r="I55" s="147"/>
      <c r="J55" s="146"/>
    </row>
    <row r="56" spans="1:10" s="143" customFormat="1" ht="18.75">
      <c r="A56" s="151"/>
      <c r="B56" s="208"/>
      <c r="C56" s="208"/>
      <c r="D56" s="162"/>
      <c r="E56" s="146"/>
      <c r="F56" s="151"/>
      <c r="G56" s="159"/>
      <c r="H56" s="159"/>
      <c r="I56" s="147"/>
      <c r="J56" s="146"/>
    </row>
    <row r="57" spans="1:10" s="143" customFormat="1" ht="18.75">
      <c r="A57" s="151"/>
      <c r="B57" s="151"/>
      <c r="C57" s="151"/>
      <c r="D57" s="162"/>
      <c r="E57" s="151"/>
      <c r="F57" s="151"/>
      <c r="G57" s="151"/>
      <c r="H57" s="151"/>
      <c r="I57" s="162"/>
      <c r="J57" s="151"/>
    </row>
    <row r="58" spans="1:10" s="143" customFormat="1" ht="18.75">
      <c r="A58" s="151"/>
      <c r="B58" s="151"/>
      <c r="C58" s="151"/>
      <c r="D58" s="162"/>
      <c r="E58" s="151"/>
      <c r="F58" s="151"/>
      <c r="G58" s="151"/>
      <c r="H58" s="151"/>
      <c r="I58" s="162"/>
      <c r="J58" s="151"/>
    </row>
    <row r="59" spans="1:10" s="143" customFormat="1" ht="18.75">
      <c r="A59" s="151"/>
      <c r="B59" s="151"/>
      <c r="C59" s="151"/>
      <c r="D59" s="162"/>
      <c r="E59" s="151"/>
      <c r="F59" s="146"/>
      <c r="G59" s="146"/>
      <c r="H59" s="146"/>
      <c r="I59" s="146"/>
      <c r="J59" s="151"/>
    </row>
    <row r="60" spans="1:10" s="143" customFormat="1" ht="18.75">
      <c r="A60" s="151"/>
      <c r="B60" s="151"/>
      <c r="C60" s="151"/>
      <c r="D60" s="162"/>
      <c r="E60" s="151"/>
      <c r="F60" s="146"/>
      <c r="G60" s="146"/>
      <c r="H60" s="146"/>
      <c r="I60" s="146"/>
      <c r="J60" s="151"/>
    </row>
    <row r="61" spans="1:10" s="143" customFormat="1" ht="18.75">
      <c r="A61" s="151"/>
      <c r="B61" s="151"/>
      <c r="C61" s="151"/>
      <c r="D61" s="162"/>
      <c r="E61" s="151"/>
      <c r="F61" s="151"/>
      <c r="G61" s="151"/>
      <c r="H61" s="151"/>
      <c r="I61" s="162"/>
      <c r="J61" s="151"/>
    </row>
    <row r="62" spans="1:10" s="143" customFormat="1" ht="18.75">
      <c r="A62" s="151"/>
      <c r="B62" s="151"/>
      <c r="C62" s="151"/>
      <c r="D62" s="162"/>
      <c r="E62" s="151"/>
      <c r="F62" s="151"/>
      <c r="G62" s="151"/>
      <c r="H62" s="151"/>
      <c r="I62" s="162"/>
      <c r="J62" s="151"/>
    </row>
    <row r="63" spans="1:10" s="143" customFormat="1" ht="18.75">
      <c r="A63" s="151"/>
      <c r="B63" s="151"/>
      <c r="C63" s="151"/>
      <c r="D63" s="162"/>
      <c r="E63" s="151"/>
      <c r="F63" s="151"/>
      <c r="G63" s="151"/>
      <c r="H63" s="151"/>
      <c r="I63" s="162"/>
      <c r="J63" s="151"/>
    </row>
    <row r="64" spans="1:10" s="143" customFormat="1" ht="18.75">
      <c r="A64" s="151"/>
      <c r="B64" s="151"/>
      <c r="C64" s="151"/>
      <c r="D64" s="162"/>
      <c r="E64" s="151"/>
      <c r="F64" s="151"/>
      <c r="G64" s="151"/>
      <c r="H64" s="151"/>
      <c r="I64" s="162"/>
      <c r="J64" s="151"/>
    </row>
    <row r="65" spans="1:10" s="143" customFormat="1" ht="18.75">
      <c r="A65" s="151"/>
      <c r="B65" s="151"/>
      <c r="C65" s="151"/>
      <c r="D65" s="162"/>
      <c r="E65" s="151"/>
      <c r="F65" s="151"/>
      <c r="G65" s="151"/>
      <c r="H65" s="151"/>
      <c r="I65" s="151"/>
      <c r="J65" s="151"/>
    </row>
    <row r="66" spans="1:10" ht="20.25">
      <c r="A66" s="215"/>
      <c r="B66" s="215"/>
      <c r="C66" s="215"/>
      <c r="D66" s="215"/>
      <c r="E66" s="215"/>
      <c r="F66" s="215"/>
      <c r="G66" s="215"/>
      <c r="H66" s="215"/>
      <c r="I66" s="215"/>
      <c r="J66" s="215"/>
    </row>
    <row r="67" spans="1:10" ht="18.75">
      <c r="A67" s="216"/>
      <c r="B67" s="216"/>
      <c r="C67" s="216"/>
      <c r="D67" s="216"/>
      <c r="E67" s="216"/>
      <c r="F67" s="216"/>
      <c r="G67" s="216"/>
      <c r="H67" s="216"/>
      <c r="I67" s="216"/>
      <c r="J67" s="216"/>
    </row>
    <row r="68" spans="1:10" ht="18.75">
      <c r="A68" s="216"/>
      <c r="B68" s="216"/>
      <c r="C68" s="216"/>
      <c r="D68" s="216"/>
      <c r="E68" s="216"/>
      <c r="F68" s="216"/>
      <c r="G68" s="216"/>
      <c r="H68" s="216"/>
      <c r="I68" s="216"/>
      <c r="J68" s="216"/>
    </row>
    <row r="69" spans="1:10" ht="18.75">
      <c r="A69" s="217"/>
      <c r="B69" s="217"/>
      <c r="C69" s="217"/>
      <c r="D69" s="217"/>
      <c r="E69" s="217"/>
      <c r="F69" s="217"/>
      <c r="G69" s="217"/>
      <c r="H69" s="217"/>
      <c r="I69" s="217"/>
      <c r="J69" s="216"/>
    </row>
    <row r="70" spans="1:10" ht="18.75">
      <c r="A70" s="149"/>
      <c r="B70" s="149"/>
      <c r="C70" s="149"/>
      <c r="D70" s="149"/>
      <c r="E70" s="149"/>
      <c r="F70" s="209"/>
      <c r="G70" s="149"/>
      <c r="H70" s="197"/>
      <c r="I70" s="149"/>
      <c r="J70" s="147"/>
    </row>
    <row r="71" spans="1:10" s="163" customFormat="1" ht="18.75">
      <c r="A71" s="146"/>
      <c r="B71" s="146"/>
      <c r="C71" s="146"/>
      <c r="D71" s="146"/>
      <c r="E71" s="146"/>
      <c r="F71" s="158"/>
      <c r="G71" s="146"/>
      <c r="H71" s="146"/>
      <c r="I71" s="146"/>
      <c r="J71" s="158"/>
    </row>
    <row r="72" spans="1:10" ht="18.75">
      <c r="A72" s="146"/>
      <c r="B72" s="146"/>
      <c r="C72" s="146"/>
      <c r="D72" s="146"/>
      <c r="E72" s="146"/>
      <c r="F72" s="158"/>
      <c r="G72" s="146"/>
      <c r="H72" s="146"/>
      <c r="I72" s="158"/>
      <c r="J72" s="158"/>
    </row>
    <row r="73" spans="1:10" s="145" customFormat="1" ht="18.75">
      <c r="A73" s="151"/>
      <c r="B73" s="208"/>
      <c r="C73" s="208"/>
      <c r="D73" s="208"/>
      <c r="E73" s="208"/>
      <c r="F73" s="162"/>
      <c r="G73" s="159"/>
      <c r="H73" s="159"/>
      <c r="I73" s="164"/>
      <c r="J73" s="158"/>
    </row>
    <row r="74" spans="1:10" s="156" customFormat="1" ht="19.5">
      <c r="A74" s="151"/>
      <c r="B74" s="208"/>
      <c r="C74" s="208"/>
      <c r="D74" s="208"/>
      <c r="E74" s="208"/>
      <c r="F74" s="162"/>
      <c r="G74" s="159"/>
      <c r="H74" s="159"/>
      <c r="I74" s="164"/>
      <c r="J74" s="158"/>
    </row>
    <row r="75" spans="1:10" s="145" customFormat="1" ht="18.75">
      <c r="A75" s="151"/>
      <c r="B75" s="208"/>
      <c r="C75" s="208"/>
      <c r="D75" s="208"/>
      <c r="E75" s="208"/>
      <c r="F75" s="162"/>
      <c r="G75" s="159"/>
      <c r="H75" s="159"/>
      <c r="I75" s="169"/>
      <c r="J75" s="158"/>
    </row>
    <row r="76" spans="1:10" ht="15">
      <c r="A76" s="208"/>
      <c r="B76" s="208"/>
      <c r="C76" s="208"/>
      <c r="D76" s="208"/>
      <c r="E76" s="208"/>
      <c r="F76" s="208"/>
      <c r="G76" s="214"/>
      <c r="H76" s="208"/>
      <c r="I76" s="208"/>
      <c r="J76" s="208"/>
    </row>
    <row r="77" spans="1:10" ht="20.25">
      <c r="A77" s="215"/>
      <c r="B77" s="215"/>
      <c r="C77" s="215"/>
      <c r="D77" s="215"/>
      <c r="E77" s="215"/>
      <c r="F77" s="215"/>
      <c r="G77" s="215"/>
      <c r="H77" s="215"/>
      <c r="I77" s="215"/>
      <c r="J77" s="215"/>
    </row>
    <row r="78" spans="1:10" ht="18.75">
      <c r="A78" s="216"/>
      <c r="B78" s="216"/>
      <c r="C78" s="216"/>
      <c r="D78" s="216"/>
      <c r="E78" s="216"/>
      <c r="F78" s="216"/>
      <c r="G78" s="216"/>
      <c r="H78" s="216"/>
      <c r="I78" s="216"/>
      <c r="J78" s="216"/>
    </row>
    <row r="79" spans="1:10" ht="18.75">
      <c r="A79" s="216"/>
      <c r="B79" s="216"/>
      <c r="C79" s="216"/>
      <c r="D79" s="216"/>
      <c r="E79" s="216"/>
      <c r="F79" s="216"/>
      <c r="G79" s="216"/>
      <c r="H79" s="216"/>
      <c r="I79" s="216"/>
      <c r="J79" s="216"/>
    </row>
    <row r="80" spans="1:10" ht="18.75">
      <c r="A80" s="149"/>
      <c r="B80" s="149"/>
      <c r="C80" s="149"/>
      <c r="D80" s="149"/>
      <c r="E80" s="149"/>
      <c r="F80" s="147"/>
      <c r="G80" s="149"/>
      <c r="H80" s="149"/>
      <c r="I80" s="197"/>
      <c r="J80" s="147"/>
    </row>
    <row r="81" spans="1:10" ht="18.75">
      <c r="A81" s="146"/>
      <c r="B81" s="146"/>
      <c r="C81" s="146"/>
      <c r="D81" s="146"/>
      <c r="E81" s="146"/>
      <c r="F81" s="158"/>
      <c r="G81" s="146"/>
      <c r="H81" s="146"/>
      <c r="I81" s="146"/>
      <c r="J81" s="158"/>
    </row>
    <row r="82" spans="1:10" ht="18.75">
      <c r="A82" s="146"/>
      <c r="B82" s="146"/>
      <c r="C82" s="146"/>
      <c r="D82" s="146"/>
      <c r="E82" s="146"/>
      <c r="F82" s="158"/>
      <c r="G82" s="146"/>
      <c r="H82" s="146"/>
      <c r="I82" s="146"/>
      <c r="J82" s="158"/>
    </row>
    <row r="83" spans="1:10" ht="18.75">
      <c r="A83" s="146"/>
      <c r="B83" s="146"/>
      <c r="C83" s="146"/>
      <c r="D83" s="146"/>
      <c r="E83" s="146"/>
      <c r="F83" s="146"/>
      <c r="G83" s="146"/>
      <c r="H83" s="146"/>
      <c r="I83" s="158"/>
      <c r="J83" s="208"/>
    </row>
    <row r="84" spans="1:10" ht="18.75">
      <c r="A84" s="146"/>
      <c r="B84" s="146"/>
      <c r="C84" s="146"/>
      <c r="D84" s="146"/>
      <c r="E84" s="146"/>
      <c r="F84" s="146"/>
      <c r="G84" s="146"/>
      <c r="H84" s="146"/>
      <c r="I84" s="158"/>
      <c r="J84" s="208"/>
    </row>
    <row r="85" spans="1:10" ht="19.5" customHeight="1">
      <c r="A85" s="146"/>
      <c r="B85" s="146"/>
      <c r="C85" s="146"/>
      <c r="D85" s="146"/>
      <c r="E85" s="146"/>
      <c r="F85" s="151"/>
      <c r="G85" s="153"/>
      <c r="H85" s="146"/>
      <c r="I85" s="158"/>
      <c r="J85" s="208"/>
    </row>
    <row r="86" spans="1:10" ht="18.75" customHeight="1">
      <c r="A86" s="146"/>
      <c r="B86" s="146"/>
      <c r="C86" s="151"/>
      <c r="D86" s="151"/>
      <c r="E86" s="151"/>
      <c r="F86" s="159"/>
      <c r="G86" s="159"/>
      <c r="H86" s="159"/>
      <c r="I86" s="158"/>
      <c r="J86" s="208"/>
    </row>
    <row r="87" spans="1:10" ht="18.75" customHeight="1">
      <c r="A87" s="146"/>
      <c r="B87" s="146"/>
      <c r="C87" s="151"/>
      <c r="D87" s="151"/>
      <c r="E87" s="151"/>
      <c r="F87" s="159"/>
      <c r="G87" s="159"/>
      <c r="H87" s="159"/>
      <c r="I87" s="158"/>
      <c r="J87" s="208"/>
    </row>
    <row r="88" spans="1:10" ht="16.5" customHeight="1">
      <c r="A88" s="146"/>
      <c r="B88" s="146"/>
      <c r="C88" s="146"/>
      <c r="D88" s="146"/>
      <c r="E88" s="146"/>
      <c r="F88" s="160"/>
      <c r="G88" s="146"/>
      <c r="H88" s="146"/>
      <c r="I88" s="158"/>
      <c r="J88" s="208"/>
    </row>
    <row r="89" spans="1:10" ht="16.5" customHeight="1">
      <c r="A89" s="146"/>
      <c r="B89" s="151"/>
      <c r="C89" s="146"/>
      <c r="D89" s="146"/>
      <c r="E89" s="146"/>
      <c r="F89" s="160"/>
      <c r="G89" s="146"/>
      <c r="H89" s="146"/>
      <c r="I89" s="158"/>
      <c r="J89" s="208"/>
    </row>
    <row r="90" spans="1:10" ht="18.75" customHeight="1">
      <c r="A90" s="208"/>
      <c r="B90" s="208"/>
      <c r="C90" s="208"/>
      <c r="D90" s="208"/>
      <c r="E90" s="208"/>
      <c r="F90" s="212"/>
      <c r="G90" s="212"/>
      <c r="H90" s="212"/>
      <c r="I90" s="158"/>
      <c r="J90" s="208"/>
    </row>
    <row r="91" spans="1:10" ht="17.25" customHeight="1">
      <c r="A91" s="208"/>
      <c r="B91" s="208"/>
      <c r="C91" s="208"/>
      <c r="D91" s="208"/>
      <c r="E91" s="208"/>
      <c r="F91" s="159"/>
      <c r="G91" s="159"/>
      <c r="H91" s="159"/>
      <c r="I91" s="158"/>
      <c r="J91" s="208"/>
    </row>
    <row r="92" spans="1:10" ht="17.25" customHeight="1">
      <c r="A92" s="151"/>
      <c r="B92" s="208"/>
      <c r="C92" s="208"/>
      <c r="D92" s="162"/>
      <c r="E92" s="208"/>
      <c r="F92" s="210"/>
      <c r="G92" s="159"/>
      <c r="H92" s="159"/>
      <c r="I92" s="158"/>
      <c r="J92" s="208"/>
    </row>
    <row r="93" spans="1:10" ht="15">
      <c r="A93" s="208"/>
      <c r="B93" s="208"/>
      <c r="C93" s="208"/>
      <c r="D93" s="208"/>
      <c r="E93" s="208"/>
      <c r="F93" s="208"/>
      <c r="G93" s="214"/>
      <c r="H93" s="208"/>
      <c r="I93" s="208"/>
      <c r="J93" s="208"/>
    </row>
    <row r="94" spans="1:10" ht="15">
      <c r="A94" s="208"/>
      <c r="B94" s="208"/>
      <c r="C94" s="208"/>
      <c r="D94" s="208"/>
      <c r="E94" s="208"/>
      <c r="F94" s="208"/>
      <c r="G94" s="214"/>
      <c r="H94" s="208"/>
      <c r="I94" s="208"/>
      <c r="J94" s="208"/>
    </row>
    <row r="95" spans="1:10" ht="18.75">
      <c r="A95" s="146"/>
      <c r="B95" s="146"/>
      <c r="C95" s="208"/>
      <c r="D95" s="208"/>
      <c r="E95" s="208"/>
      <c r="F95" s="146"/>
      <c r="G95" s="146"/>
      <c r="H95" s="146"/>
      <c r="I95" s="158"/>
      <c r="J95" s="214"/>
    </row>
    <row r="96" spans="1:10" ht="18.75">
      <c r="A96" s="146"/>
      <c r="B96" s="146"/>
      <c r="C96" s="208"/>
      <c r="D96" s="208"/>
      <c r="E96" s="208"/>
      <c r="F96" s="146"/>
      <c r="G96" s="146"/>
      <c r="H96" s="146"/>
      <c r="I96" s="158"/>
      <c r="J96" s="214"/>
    </row>
    <row r="97" spans="1:10" ht="18.75">
      <c r="A97" s="146"/>
      <c r="B97" s="208"/>
      <c r="C97" s="208"/>
      <c r="D97" s="208"/>
      <c r="E97" s="208"/>
      <c r="F97" s="146"/>
      <c r="G97" s="146"/>
      <c r="H97" s="146"/>
      <c r="I97" s="211"/>
      <c r="J97" s="214"/>
    </row>
    <row r="98" spans="1:10" ht="15">
      <c r="A98" s="208"/>
      <c r="B98" s="208"/>
      <c r="C98" s="208"/>
      <c r="D98" s="208"/>
      <c r="E98" s="208"/>
      <c r="F98" s="208"/>
      <c r="G98" s="214"/>
      <c r="H98" s="208"/>
      <c r="I98" s="208"/>
      <c r="J98" s="208"/>
    </row>
    <row r="99" spans="1:10" ht="15">
      <c r="A99" s="208"/>
      <c r="B99" s="208"/>
      <c r="C99" s="208"/>
      <c r="D99" s="208"/>
      <c r="E99" s="208"/>
      <c r="F99" s="208"/>
      <c r="G99" s="214"/>
      <c r="H99" s="208"/>
      <c r="I99" s="208"/>
      <c r="J99" s="208"/>
    </row>
    <row r="100" spans="1:10" ht="18.75">
      <c r="A100" s="152"/>
      <c r="B100" s="166"/>
      <c r="C100" s="152"/>
      <c r="D100" s="152"/>
      <c r="E100" s="152"/>
      <c r="F100" s="167"/>
      <c r="G100" s="166"/>
      <c r="H100" s="152"/>
      <c r="I100" s="168"/>
      <c r="J100" s="214"/>
    </row>
    <row r="101" spans="1:10" ht="15">
      <c r="A101" s="208"/>
      <c r="B101" s="208"/>
      <c r="C101" s="208"/>
      <c r="D101" s="208"/>
      <c r="E101" s="208"/>
      <c r="F101" s="214"/>
      <c r="G101" s="208"/>
      <c r="H101" s="208"/>
      <c r="I101" s="208"/>
      <c r="J101" s="214"/>
    </row>
    <row r="102" spans="1:10" ht="15">
      <c r="A102" s="208"/>
      <c r="B102" s="208"/>
      <c r="C102" s="208"/>
      <c r="D102" s="208"/>
      <c r="E102" s="208"/>
      <c r="F102" s="214"/>
      <c r="G102" s="208"/>
      <c r="H102" s="208"/>
      <c r="I102" s="208"/>
      <c r="J102" s="214"/>
    </row>
    <row r="103" spans="1:10" ht="14.25" customHeight="1">
      <c r="A103" s="152"/>
      <c r="B103" s="166"/>
      <c r="C103" s="152"/>
      <c r="D103" s="152"/>
      <c r="E103" s="152"/>
      <c r="F103" s="167"/>
      <c r="G103" s="218"/>
      <c r="H103" s="218"/>
      <c r="I103" s="218"/>
      <c r="J103" s="218"/>
    </row>
    <row r="104" spans="1:10" ht="14.25" customHeight="1">
      <c r="A104" s="152"/>
      <c r="B104" s="166"/>
      <c r="C104" s="152"/>
      <c r="D104" s="152"/>
      <c r="E104" s="152"/>
      <c r="F104" s="167"/>
      <c r="G104" s="218"/>
      <c r="H104" s="218"/>
      <c r="I104" s="218"/>
      <c r="J104" s="214"/>
    </row>
    <row r="105" spans="1:10" ht="14.25" customHeight="1">
      <c r="A105" s="208"/>
      <c r="B105" s="208"/>
      <c r="C105" s="208"/>
      <c r="D105" s="208"/>
      <c r="E105" s="208"/>
      <c r="F105" s="208"/>
      <c r="G105" s="214"/>
      <c r="H105" s="208"/>
      <c r="I105" s="208"/>
      <c r="J105" s="208"/>
    </row>
    <row r="106" spans="1:10" ht="15">
      <c r="A106" s="208"/>
      <c r="B106" s="208"/>
      <c r="C106" s="208"/>
      <c r="D106" s="208"/>
      <c r="E106" s="208"/>
      <c r="F106" s="208"/>
      <c r="G106" s="214"/>
      <c r="H106" s="208"/>
      <c r="I106" s="208"/>
      <c r="J106" s="208"/>
    </row>
    <row r="107" spans="1:10" ht="15">
      <c r="A107" s="208"/>
      <c r="B107" s="208"/>
      <c r="C107" s="208"/>
      <c r="D107" s="208"/>
      <c r="E107" s="208"/>
      <c r="F107" s="208"/>
      <c r="G107" s="214"/>
      <c r="H107" s="208"/>
      <c r="I107" s="208"/>
      <c r="J107" s="208"/>
    </row>
    <row r="108" spans="1:10" ht="15">
      <c r="A108" s="208"/>
      <c r="B108" s="208"/>
      <c r="C108" s="208"/>
      <c r="D108" s="208"/>
      <c r="E108" s="208"/>
      <c r="F108" s="208"/>
      <c r="G108" s="214"/>
      <c r="H108" s="208"/>
      <c r="I108" s="208"/>
      <c r="J108" s="208"/>
    </row>
    <row r="109" spans="1:10" ht="15">
      <c r="A109" s="208"/>
      <c r="B109" s="208"/>
      <c r="C109" s="208"/>
      <c r="D109" s="208"/>
      <c r="E109" s="208"/>
      <c r="F109" s="208"/>
      <c r="G109" s="214"/>
      <c r="H109" s="208"/>
      <c r="I109" s="208"/>
      <c r="J109" s="208"/>
    </row>
    <row r="110" spans="1:10" ht="15">
      <c r="A110" s="208"/>
      <c r="B110" s="208"/>
      <c r="C110" s="208"/>
      <c r="D110" s="208"/>
      <c r="E110" s="208"/>
      <c r="F110" s="208"/>
      <c r="G110" s="214"/>
      <c r="H110" s="208"/>
      <c r="I110" s="208"/>
      <c r="J110" s="208"/>
    </row>
  </sheetData>
  <sheetProtection/>
  <mergeCells count="13">
    <mergeCell ref="E2:I2"/>
    <mergeCell ref="A1:I1"/>
    <mergeCell ref="B32:C32"/>
    <mergeCell ref="B35:C35"/>
    <mergeCell ref="F35:I35"/>
    <mergeCell ref="B33:C33"/>
    <mergeCell ref="F32:I32"/>
    <mergeCell ref="F33:I33"/>
    <mergeCell ref="B34:C34"/>
    <mergeCell ref="F34:I34"/>
    <mergeCell ref="F31:I31"/>
    <mergeCell ref="G39:I39"/>
    <mergeCell ref="G40:I40"/>
  </mergeCells>
  <printOptions/>
  <pageMargins left="0.7086614173228347" right="0.7086614173228347" top="0.5905511811023623" bottom="0.4724409448818898" header="0.31496062992125984" footer="0.31496062992125984"/>
  <pageSetup fitToHeight="1" fitToWidth="1" horizontalDpi="600" verticalDpi="600" orientation="portrait" paperSize="9" scale="95" r:id="rId1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3"/>
  <sheetViews>
    <sheetView zoomScalePageLayoutView="0" workbookViewId="0" topLeftCell="A4">
      <selection activeCell="B4" sqref="B1:AB16384"/>
    </sheetView>
  </sheetViews>
  <sheetFormatPr defaultColWidth="9.140625" defaultRowHeight="15"/>
  <cols>
    <col min="1" max="1" width="5.7109375" style="0" customWidth="1"/>
    <col min="2" max="2" width="25.7109375" style="0" customWidth="1"/>
    <col min="3" max="3" width="9.7109375" style="0" customWidth="1"/>
    <col min="4" max="14" width="12.140625" style="0" customWidth="1"/>
    <col min="15" max="15" width="25.00390625" style="0" bestFit="1" customWidth="1"/>
    <col min="16" max="25" width="12.140625" style="0" customWidth="1"/>
    <col min="26" max="27" width="13.28125" style="0" customWidth="1"/>
  </cols>
  <sheetData>
    <row r="1" spans="1:25" s="2" customFormat="1" ht="15.75">
      <c r="A1" s="372" t="s">
        <v>563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</row>
    <row r="2" s="2" customFormat="1" ht="15" customHeight="1">
      <c r="B2" s="114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" t="s">
        <v>616</v>
      </c>
      <c r="Q3" s="1" t="s">
        <v>617</v>
      </c>
      <c r="R3" s="1" t="s">
        <v>618</v>
      </c>
      <c r="S3" s="1" t="s">
        <v>619</v>
      </c>
      <c r="T3" s="1" t="s">
        <v>636</v>
      </c>
      <c r="U3" s="1" t="s">
        <v>637</v>
      </c>
      <c r="V3" s="1" t="s">
        <v>638</v>
      </c>
      <c r="W3" s="1" t="s">
        <v>639</v>
      </c>
      <c r="X3" s="1" t="s">
        <v>640</v>
      </c>
      <c r="Y3" s="1" t="s">
        <v>641</v>
      </c>
      <c r="Z3" s="1" t="s">
        <v>642</v>
      </c>
      <c r="AA3" s="1" t="s">
        <v>643</v>
      </c>
    </row>
    <row r="4" spans="1:27" s="11" customFormat="1" ht="15.75">
      <c r="A4" s="1">
        <v>1</v>
      </c>
      <c r="B4" s="361" t="s">
        <v>9</v>
      </c>
      <c r="C4" s="361" t="s">
        <v>402</v>
      </c>
      <c r="D4" s="361"/>
      <c r="E4" s="361"/>
      <c r="F4" s="361" t="s">
        <v>135</v>
      </c>
      <c r="G4" s="361"/>
      <c r="H4" s="361"/>
      <c r="I4" s="361" t="s">
        <v>136</v>
      </c>
      <c r="J4" s="361"/>
      <c r="K4" s="361"/>
      <c r="L4" s="361" t="s">
        <v>5</v>
      </c>
      <c r="M4" s="361"/>
      <c r="N4" s="361"/>
      <c r="O4" s="361" t="s">
        <v>9</v>
      </c>
      <c r="P4" s="361" t="s">
        <v>402</v>
      </c>
      <c r="Q4" s="361"/>
      <c r="R4" s="361"/>
      <c r="S4" s="361" t="s">
        <v>135</v>
      </c>
      <c r="T4" s="361"/>
      <c r="U4" s="361"/>
      <c r="V4" s="361" t="s">
        <v>136</v>
      </c>
      <c r="W4" s="361"/>
      <c r="X4" s="361"/>
      <c r="Y4" s="361" t="s">
        <v>5</v>
      </c>
      <c r="Z4" s="361"/>
      <c r="AA4" s="361"/>
    </row>
    <row r="5" spans="1:27" s="11" customFormat="1" ht="15.75">
      <c r="A5" s="1">
        <v>2</v>
      </c>
      <c r="B5" s="361"/>
      <c r="C5" s="86" t="s">
        <v>4</v>
      </c>
      <c r="D5" s="39" t="s">
        <v>690</v>
      </c>
      <c r="E5" s="39" t="s">
        <v>691</v>
      </c>
      <c r="F5" s="86" t="s">
        <v>4</v>
      </c>
      <c r="G5" s="39" t="s">
        <v>690</v>
      </c>
      <c r="H5" s="39" t="s">
        <v>691</v>
      </c>
      <c r="I5" s="86" t="s">
        <v>4</v>
      </c>
      <c r="J5" s="39" t="s">
        <v>690</v>
      </c>
      <c r="K5" s="39" t="s">
        <v>691</v>
      </c>
      <c r="L5" s="86" t="s">
        <v>4</v>
      </c>
      <c r="M5" s="39" t="s">
        <v>690</v>
      </c>
      <c r="N5" s="39" t="s">
        <v>691</v>
      </c>
      <c r="O5" s="361"/>
      <c r="P5" s="86" t="s">
        <v>4</v>
      </c>
      <c r="Q5" s="39" t="s">
        <v>690</v>
      </c>
      <c r="R5" s="39" t="s">
        <v>691</v>
      </c>
      <c r="S5" s="86" t="s">
        <v>4</v>
      </c>
      <c r="T5" s="39" t="s">
        <v>690</v>
      </c>
      <c r="U5" s="39" t="s">
        <v>691</v>
      </c>
      <c r="V5" s="86" t="s">
        <v>4</v>
      </c>
      <c r="W5" s="39" t="s">
        <v>690</v>
      </c>
      <c r="X5" s="39" t="s">
        <v>691</v>
      </c>
      <c r="Y5" s="86" t="s">
        <v>4</v>
      </c>
      <c r="Z5" s="39" t="s">
        <v>690</v>
      </c>
      <c r="AA5" s="39" t="s">
        <v>691</v>
      </c>
    </row>
    <row r="6" spans="1:27" s="93" customFormat="1" ht="16.5">
      <c r="A6" s="1">
        <v>3</v>
      </c>
      <c r="B6" s="362" t="s">
        <v>53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4"/>
      <c r="O6" s="362" t="s">
        <v>147</v>
      </c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4"/>
    </row>
    <row r="7" spans="1:27" s="11" customFormat="1" ht="47.25">
      <c r="A7" s="1">
        <v>4</v>
      </c>
      <c r="B7" s="88" t="s">
        <v>301</v>
      </c>
      <c r="C7" s="5">
        <f>Bevételek!C95</f>
        <v>0</v>
      </c>
      <c r="D7" s="5">
        <f>Bevételek!D95</f>
        <v>0</v>
      </c>
      <c r="E7" s="5">
        <f>Bevételek!E95</f>
        <v>0</v>
      </c>
      <c r="F7" s="5">
        <f>Bevételek!C96</f>
        <v>10634630</v>
      </c>
      <c r="G7" s="5">
        <f>Bevételek!D96</f>
        <v>12836180</v>
      </c>
      <c r="H7" s="5">
        <f>Bevételek!E96</f>
        <v>13847004</v>
      </c>
      <c r="I7" s="5">
        <f>Bevételek!C97</f>
        <v>0</v>
      </c>
      <c r="J7" s="5">
        <f>Bevételek!D97</f>
        <v>0</v>
      </c>
      <c r="K7" s="5">
        <f>Bevételek!E97</f>
        <v>0</v>
      </c>
      <c r="L7" s="5">
        <f aca="true" t="shared" si="0" ref="L7:N10">C7+F7+I7</f>
        <v>10634630</v>
      </c>
      <c r="M7" s="5">
        <f t="shared" si="0"/>
        <v>12836180</v>
      </c>
      <c r="N7" s="5">
        <f t="shared" si="0"/>
        <v>13847004</v>
      </c>
      <c r="O7" s="90" t="s">
        <v>45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6019009</v>
      </c>
      <c r="T7" s="5">
        <f>Kiadás!D9</f>
        <v>6137601</v>
      </c>
      <c r="U7" s="5">
        <f>Kiadás!E9</f>
        <v>6204874</v>
      </c>
      <c r="V7" s="5">
        <f>Kiadás!C10</f>
        <v>650000</v>
      </c>
      <c r="W7" s="5">
        <f>Kiadás!D10</f>
        <v>650000</v>
      </c>
      <c r="X7" s="5">
        <f>Kiadás!E10</f>
        <v>627207</v>
      </c>
      <c r="Y7" s="5">
        <f aca="true" t="shared" si="1" ref="Y7:AA11">P7+S7+V7</f>
        <v>6669009</v>
      </c>
      <c r="Z7" s="5">
        <f t="shared" si="1"/>
        <v>6787601</v>
      </c>
      <c r="AA7" s="5">
        <f t="shared" si="1"/>
        <v>6832081</v>
      </c>
    </row>
    <row r="8" spans="1:27" s="11" customFormat="1" ht="45">
      <c r="A8" s="1">
        <v>5</v>
      </c>
      <c r="B8" s="88" t="s">
        <v>323</v>
      </c>
      <c r="C8" s="5">
        <f>Bevételek!C158</f>
        <v>0</v>
      </c>
      <c r="D8" s="5">
        <f>Bevételek!D158</f>
        <v>0</v>
      </c>
      <c r="E8" s="5">
        <f>Bevételek!E158</f>
        <v>0</v>
      </c>
      <c r="F8" s="5">
        <f>Bevételek!C159</f>
        <v>123000</v>
      </c>
      <c r="G8" s="5">
        <f>Bevételek!D159</f>
        <v>123000</v>
      </c>
      <c r="H8" s="5">
        <f>Bevételek!E159</f>
        <v>123000</v>
      </c>
      <c r="I8" s="5">
        <f>Bevételek!C160</f>
        <v>1574000</v>
      </c>
      <c r="J8" s="5">
        <f>Bevételek!D160</f>
        <v>2374000</v>
      </c>
      <c r="K8" s="5">
        <f>Bevételek!E160</f>
        <v>3209850</v>
      </c>
      <c r="L8" s="5">
        <f t="shared" si="0"/>
        <v>1697000</v>
      </c>
      <c r="M8" s="5">
        <f t="shared" si="0"/>
        <v>2497000</v>
      </c>
      <c r="N8" s="5">
        <f t="shared" si="0"/>
        <v>3332850</v>
      </c>
      <c r="O8" s="90" t="s">
        <v>89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1206306</v>
      </c>
      <c r="T8" s="5">
        <f>Kiadás!D13</f>
        <v>1227881</v>
      </c>
      <c r="U8" s="5">
        <f>Kiadás!E13</f>
        <v>1238923</v>
      </c>
      <c r="V8" s="5">
        <f>Kiadás!C14</f>
        <v>159500</v>
      </c>
      <c r="W8" s="5">
        <f>Kiadás!D14</f>
        <v>159500</v>
      </c>
      <c r="X8" s="5">
        <f>Kiadás!E14</f>
        <v>148458</v>
      </c>
      <c r="Y8" s="5">
        <f t="shared" si="1"/>
        <v>1365806</v>
      </c>
      <c r="Z8" s="5">
        <f t="shared" si="1"/>
        <v>1387381</v>
      </c>
      <c r="AA8" s="5">
        <f t="shared" si="1"/>
        <v>1387381</v>
      </c>
    </row>
    <row r="9" spans="1:27" s="11" customFormat="1" ht="15.75">
      <c r="A9" s="1">
        <v>6</v>
      </c>
      <c r="B9" s="88" t="s">
        <v>53</v>
      </c>
      <c r="C9" s="5">
        <f>Bevételek!C216</f>
        <v>0</v>
      </c>
      <c r="D9" s="5">
        <f>Bevételek!D216</f>
        <v>0</v>
      </c>
      <c r="E9" s="5">
        <f>Bevételek!E216</f>
        <v>0</v>
      </c>
      <c r="F9" s="5">
        <f>Bevételek!C217</f>
        <v>1004960</v>
      </c>
      <c r="G9" s="5">
        <f>Bevételek!D217</f>
        <v>3021266</v>
      </c>
      <c r="H9" s="5">
        <f>Bevételek!E217</f>
        <v>3085226</v>
      </c>
      <c r="I9" s="5">
        <f>Bevételek!C218</f>
        <v>300000</v>
      </c>
      <c r="J9" s="5">
        <f>Bevételek!D218</f>
        <v>300000</v>
      </c>
      <c r="K9" s="5">
        <f>Bevételek!E218</f>
        <v>308000</v>
      </c>
      <c r="L9" s="5">
        <f t="shared" si="0"/>
        <v>1304960</v>
      </c>
      <c r="M9" s="5">
        <f t="shared" si="0"/>
        <v>3321266</v>
      </c>
      <c r="N9" s="5">
        <f t="shared" si="0"/>
        <v>3393226</v>
      </c>
      <c r="O9" s="90" t="s">
        <v>90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6457365</v>
      </c>
      <c r="T9" s="5">
        <f>Kiadás!D17</f>
        <v>7075323</v>
      </c>
      <c r="U9" s="5">
        <f>Kiadás!E17</f>
        <v>7087627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6457365</v>
      </c>
      <c r="Z9" s="5">
        <f t="shared" si="1"/>
        <v>7075323</v>
      </c>
      <c r="AA9" s="5">
        <f t="shared" si="1"/>
        <v>7087627</v>
      </c>
    </row>
    <row r="10" spans="1:27" s="11" customFormat="1" ht="15.75">
      <c r="A10" s="1">
        <v>7</v>
      </c>
      <c r="B10" s="367" t="s">
        <v>380</v>
      </c>
      <c r="C10" s="368">
        <f>Bevételek!C250</f>
        <v>0</v>
      </c>
      <c r="D10" s="368">
        <f>Bevételek!D250</f>
        <v>0</v>
      </c>
      <c r="E10" s="368">
        <f>Bevételek!E250</f>
        <v>0</v>
      </c>
      <c r="F10" s="368">
        <f>Bevételek!C251</f>
        <v>100000</v>
      </c>
      <c r="G10" s="368">
        <f>Bevételek!D251</f>
        <v>100000</v>
      </c>
      <c r="H10" s="368">
        <f>Bevételek!E251</f>
        <v>100000</v>
      </c>
      <c r="I10" s="368">
        <f>Bevételek!C252</f>
        <v>0</v>
      </c>
      <c r="J10" s="368">
        <f>Bevételek!D252</f>
        <v>0</v>
      </c>
      <c r="K10" s="368">
        <f>Bevételek!E252</f>
        <v>0</v>
      </c>
      <c r="L10" s="368">
        <f t="shared" si="0"/>
        <v>100000</v>
      </c>
      <c r="M10" s="368">
        <f t="shared" si="0"/>
        <v>100000</v>
      </c>
      <c r="N10" s="368">
        <f t="shared" si="0"/>
        <v>100000</v>
      </c>
      <c r="O10" s="90" t="s">
        <v>91</v>
      </c>
      <c r="P10" s="5">
        <f>Kiadás!C62</f>
        <v>0</v>
      </c>
      <c r="Q10" s="5">
        <f>Kiadás!D62</f>
        <v>0</v>
      </c>
      <c r="R10" s="5">
        <f>Kiadás!E62</f>
        <v>0</v>
      </c>
      <c r="S10" s="5">
        <f>Kiadás!C63</f>
        <v>840000</v>
      </c>
      <c r="T10" s="5">
        <f>Kiadás!D63</f>
        <v>973000</v>
      </c>
      <c r="U10" s="5">
        <f>Kiadás!E63</f>
        <v>999000</v>
      </c>
      <c r="V10" s="5">
        <f>Kiadás!C64</f>
        <v>0</v>
      </c>
      <c r="W10" s="5">
        <f>Kiadás!D64</f>
        <v>0</v>
      </c>
      <c r="X10" s="5">
        <f>Kiadás!E64</f>
        <v>0</v>
      </c>
      <c r="Y10" s="5">
        <f t="shared" si="1"/>
        <v>840000</v>
      </c>
      <c r="Z10" s="5">
        <f t="shared" si="1"/>
        <v>973000</v>
      </c>
      <c r="AA10" s="5">
        <f t="shared" si="1"/>
        <v>999000</v>
      </c>
    </row>
    <row r="11" spans="1:27" s="11" customFormat="1" ht="30">
      <c r="A11" s="1">
        <v>8</v>
      </c>
      <c r="B11" s="367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90" t="s">
        <v>92</v>
      </c>
      <c r="P11" s="5">
        <f>Kiadás!C125</f>
        <v>0</v>
      </c>
      <c r="Q11" s="5">
        <f>Kiadás!D125</f>
        <v>0</v>
      </c>
      <c r="R11" s="5">
        <f>Kiadás!E125</f>
        <v>0</v>
      </c>
      <c r="S11" s="5">
        <f>Kiadás!C126</f>
        <v>1189284</v>
      </c>
      <c r="T11" s="5">
        <f>Kiadás!D126</f>
        <v>927584</v>
      </c>
      <c r="U11" s="5">
        <f>Kiadás!E126</f>
        <v>1763434</v>
      </c>
      <c r="V11" s="5">
        <f>Kiadás!C127</f>
        <v>0</v>
      </c>
      <c r="W11" s="5">
        <f>Kiadás!D127</f>
        <v>0</v>
      </c>
      <c r="X11" s="5">
        <f>Kiadás!E127</f>
        <v>0</v>
      </c>
      <c r="Y11" s="5">
        <f t="shared" si="1"/>
        <v>1189284</v>
      </c>
      <c r="Z11" s="5">
        <f t="shared" si="1"/>
        <v>927584</v>
      </c>
      <c r="AA11" s="5">
        <f t="shared" si="1"/>
        <v>1763434</v>
      </c>
    </row>
    <row r="12" spans="1:27" s="11" customFormat="1" ht="15.75">
      <c r="A12" s="1">
        <v>9</v>
      </c>
      <c r="B12" s="89" t="s">
        <v>94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11862590</v>
      </c>
      <c r="G12" s="13">
        <f t="shared" si="2"/>
        <v>16080446</v>
      </c>
      <c r="H12" s="13">
        <f t="shared" si="2"/>
        <v>17155230</v>
      </c>
      <c r="I12" s="13">
        <f t="shared" si="2"/>
        <v>1874000</v>
      </c>
      <c r="J12" s="13">
        <f t="shared" si="2"/>
        <v>2674000</v>
      </c>
      <c r="K12" s="13">
        <f t="shared" si="2"/>
        <v>3517850</v>
      </c>
      <c r="L12" s="13">
        <f t="shared" si="2"/>
        <v>13736590</v>
      </c>
      <c r="M12" s="13">
        <f t="shared" si="2"/>
        <v>18754446</v>
      </c>
      <c r="N12" s="13">
        <f t="shared" si="2"/>
        <v>20673080</v>
      </c>
      <c r="O12" s="89" t="s">
        <v>95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15711964</v>
      </c>
      <c r="T12" s="13">
        <f t="shared" si="3"/>
        <v>16341389</v>
      </c>
      <c r="U12" s="13">
        <f t="shared" si="3"/>
        <v>17293858</v>
      </c>
      <c r="V12" s="13">
        <f t="shared" si="3"/>
        <v>809500</v>
      </c>
      <c r="W12" s="13">
        <f t="shared" si="3"/>
        <v>809500</v>
      </c>
      <c r="X12" s="13">
        <f t="shared" si="3"/>
        <v>775665</v>
      </c>
      <c r="Y12" s="13">
        <f t="shared" si="3"/>
        <v>16521464</v>
      </c>
      <c r="Z12" s="13">
        <f t="shared" si="3"/>
        <v>17150889</v>
      </c>
      <c r="AA12" s="13">
        <f t="shared" si="3"/>
        <v>18069523</v>
      </c>
    </row>
    <row r="13" spans="1:27" s="11" customFormat="1" ht="15.75">
      <c r="A13" s="1">
        <v>10</v>
      </c>
      <c r="B13" s="91" t="s">
        <v>152</v>
      </c>
      <c r="C13" s="92">
        <f aca="true" t="shared" si="4" ref="C13:N13">C12-P12</f>
        <v>0</v>
      </c>
      <c r="D13" s="92">
        <f t="shared" si="4"/>
        <v>0</v>
      </c>
      <c r="E13" s="92">
        <f t="shared" si="4"/>
        <v>0</v>
      </c>
      <c r="F13" s="92">
        <f t="shared" si="4"/>
        <v>-3849374</v>
      </c>
      <c r="G13" s="92">
        <f t="shared" si="4"/>
        <v>-260943</v>
      </c>
      <c r="H13" s="92">
        <f t="shared" si="4"/>
        <v>-138628</v>
      </c>
      <c r="I13" s="92">
        <f t="shared" si="4"/>
        <v>1064500</v>
      </c>
      <c r="J13" s="92">
        <f t="shared" si="4"/>
        <v>1864500</v>
      </c>
      <c r="K13" s="92">
        <f t="shared" si="4"/>
        <v>2742185</v>
      </c>
      <c r="L13" s="92">
        <f t="shared" si="4"/>
        <v>-2784874</v>
      </c>
      <c r="M13" s="92">
        <f t="shared" si="4"/>
        <v>1603557</v>
      </c>
      <c r="N13" s="92">
        <f t="shared" si="4"/>
        <v>2603557</v>
      </c>
      <c r="O13" s="365" t="s">
        <v>138</v>
      </c>
      <c r="P13" s="366">
        <f>Kiadás!C154</f>
        <v>0</v>
      </c>
      <c r="Q13" s="366">
        <f>Kiadás!D154</f>
        <v>0</v>
      </c>
      <c r="R13" s="366">
        <f>Kiadás!E154</f>
        <v>0</v>
      </c>
      <c r="S13" s="366">
        <f>Kiadás!C155</f>
        <v>359725</v>
      </c>
      <c r="T13" s="366">
        <f>Kiadás!D155</f>
        <v>359725</v>
      </c>
      <c r="U13" s="366">
        <f>Kiadás!E155</f>
        <v>838120</v>
      </c>
      <c r="V13" s="366">
        <f>Kiadás!C156</f>
        <v>0</v>
      </c>
      <c r="W13" s="366">
        <f>Kiadás!D156</f>
        <v>0</v>
      </c>
      <c r="X13" s="366">
        <f>Kiadás!E156</f>
        <v>0</v>
      </c>
      <c r="Y13" s="366">
        <f>P13+S13+V13</f>
        <v>359725</v>
      </c>
      <c r="Z13" s="366">
        <f>Q13+T13+W13</f>
        <v>359725</v>
      </c>
      <c r="AA13" s="366">
        <f>R13+U13+X13</f>
        <v>838120</v>
      </c>
    </row>
    <row r="14" spans="1:27" s="11" customFormat="1" ht="15.75">
      <c r="A14" s="1">
        <v>11</v>
      </c>
      <c r="B14" s="91" t="s">
        <v>143</v>
      </c>
      <c r="C14" s="5">
        <f>Bevételek!C271</f>
        <v>0</v>
      </c>
      <c r="D14" s="5">
        <f>Bevételek!D271</f>
        <v>0</v>
      </c>
      <c r="E14" s="5">
        <f>Bevételek!E271</f>
        <v>0</v>
      </c>
      <c r="F14" s="5">
        <f>Bevételek!C272</f>
        <v>5319590</v>
      </c>
      <c r="G14" s="5">
        <f>Bevételek!D272</f>
        <v>3303195</v>
      </c>
      <c r="H14" s="5">
        <f>Bevételek!E272</f>
        <v>3303195</v>
      </c>
      <c r="I14" s="5">
        <f>Bevételek!C273</f>
        <v>0</v>
      </c>
      <c r="J14" s="5">
        <f>Bevételek!D273</f>
        <v>0</v>
      </c>
      <c r="K14" s="5">
        <f>Bevételek!E273</f>
        <v>0</v>
      </c>
      <c r="L14" s="5">
        <f aca="true" t="shared" si="5" ref="L14:N15">C14+F14+I14</f>
        <v>5319590</v>
      </c>
      <c r="M14" s="5">
        <f t="shared" si="5"/>
        <v>3303195</v>
      </c>
      <c r="N14" s="5">
        <f t="shared" si="5"/>
        <v>3303195</v>
      </c>
      <c r="O14" s="365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</row>
    <row r="15" spans="1:27" s="11" customFormat="1" ht="15.75">
      <c r="A15" s="1">
        <v>12</v>
      </c>
      <c r="B15" s="91" t="s">
        <v>144</v>
      </c>
      <c r="C15" s="5">
        <f>Bevételek!C292</f>
        <v>0</v>
      </c>
      <c r="D15" s="5">
        <f>Bevételek!D292</f>
        <v>0</v>
      </c>
      <c r="E15" s="5">
        <f>Bevételek!E292</f>
        <v>0</v>
      </c>
      <c r="F15" s="5">
        <f>Bevételek!C293</f>
        <v>0</v>
      </c>
      <c r="G15" s="5">
        <f>Bevételek!D293</f>
        <v>0</v>
      </c>
      <c r="H15" s="5">
        <f>Bevételek!E293</f>
        <v>478395</v>
      </c>
      <c r="I15" s="5">
        <f>Bevételek!C294</f>
        <v>0</v>
      </c>
      <c r="J15" s="5">
        <f>Bevételek!D294</f>
        <v>0</v>
      </c>
      <c r="K15" s="5">
        <f>Bevételek!E294</f>
        <v>0</v>
      </c>
      <c r="L15" s="5">
        <f t="shared" si="5"/>
        <v>0</v>
      </c>
      <c r="M15" s="5">
        <f t="shared" si="5"/>
        <v>0</v>
      </c>
      <c r="N15" s="5">
        <f t="shared" si="5"/>
        <v>478395</v>
      </c>
      <c r="O15" s="365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</row>
    <row r="16" spans="1:27" s="11" customFormat="1" ht="31.5">
      <c r="A16" s="1">
        <v>13</v>
      </c>
      <c r="B16" s="89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17182180</v>
      </c>
      <c r="G16" s="14">
        <f t="shared" si="6"/>
        <v>19383641</v>
      </c>
      <c r="H16" s="14">
        <f t="shared" si="6"/>
        <v>20936820</v>
      </c>
      <c r="I16" s="14">
        <f t="shared" si="6"/>
        <v>1874000</v>
      </c>
      <c r="J16" s="14">
        <f t="shared" si="6"/>
        <v>2674000</v>
      </c>
      <c r="K16" s="14">
        <f t="shared" si="6"/>
        <v>3517850</v>
      </c>
      <c r="L16" s="14">
        <f t="shared" si="6"/>
        <v>19056180</v>
      </c>
      <c r="M16" s="14">
        <f t="shared" si="6"/>
        <v>22057641</v>
      </c>
      <c r="N16" s="14">
        <f t="shared" si="6"/>
        <v>24454670</v>
      </c>
      <c r="O16" s="89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16071689</v>
      </c>
      <c r="T16" s="14">
        <f t="shared" si="7"/>
        <v>16701114</v>
      </c>
      <c r="U16" s="14">
        <f t="shared" si="7"/>
        <v>18131978</v>
      </c>
      <c r="V16" s="14">
        <f t="shared" si="7"/>
        <v>809500</v>
      </c>
      <c r="W16" s="14">
        <f t="shared" si="7"/>
        <v>809500</v>
      </c>
      <c r="X16" s="14">
        <f t="shared" si="7"/>
        <v>775665</v>
      </c>
      <c r="Y16" s="14">
        <f t="shared" si="7"/>
        <v>16881189</v>
      </c>
      <c r="Z16" s="14">
        <f t="shared" si="7"/>
        <v>17510614</v>
      </c>
      <c r="AA16" s="14">
        <f t="shared" si="7"/>
        <v>18907643</v>
      </c>
    </row>
    <row r="17" spans="1:27" s="93" customFormat="1" ht="16.5" customHeight="1">
      <c r="A17" s="1">
        <v>14</v>
      </c>
      <c r="B17" s="369" t="s">
        <v>146</v>
      </c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1"/>
      <c r="O17" s="362" t="s">
        <v>125</v>
      </c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4"/>
    </row>
    <row r="18" spans="1:27" s="11" customFormat="1" ht="47.25">
      <c r="A18" s="1">
        <v>15</v>
      </c>
      <c r="B18" s="88" t="s">
        <v>310</v>
      </c>
      <c r="C18" s="5">
        <f>Bevételek!C129</f>
        <v>0</v>
      </c>
      <c r="D18" s="5">
        <f>Bevételek!D129</f>
        <v>0</v>
      </c>
      <c r="E18" s="5">
        <f>Bevételek!E129</f>
        <v>0</v>
      </c>
      <c r="F18" s="5">
        <f>Bevételek!C130</f>
        <v>1197831</v>
      </c>
      <c r="G18" s="5">
        <f>Bevételek!D130</f>
        <v>1197831</v>
      </c>
      <c r="H18" s="5">
        <f>Bevételek!E130</f>
        <v>1197831</v>
      </c>
      <c r="I18" s="5">
        <f>Bevételek!C131</f>
        <v>0</v>
      </c>
      <c r="J18" s="5">
        <f>Bevételek!D131</f>
        <v>0</v>
      </c>
      <c r="K18" s="5">
        <f>Bevételek!E131</f>
        <v>0</v>
      </c>
      <c r="L18" s="5">
        <f aca="true" t="shared" si="8" ref="L18:N20">C18+F18+I18</f>
        <v>1197831</v>
      </c>
      <c r="M18" s="5">
        <f t="shared" si="8"/>
        <v>1197831</v>
      </c>
      <c r="N18" s="5">
        <f t="shared" si="8"/>
        <v>1197831</v>
      </c>
      <c r="O18" s="88" t="s">
        <v>120</v>
      </c>
      <c r="P18" s="5">
        <f>Kiadás!C130</f>
        <v>0</v>
      </c>
      <c r="Q18" s="5">
        <f>Kiadás!D130</f>
        <v>0</v>
      </c>
      <c r="R18" s="5">
        <f>Kiadás!E130</f>
        <v>0</v>
      </c>
      <c r="S18" s="5">
        <f>Kiadás!C131</f>
        <v>12435734</v>
      </c>
      <c r="T18" s="5">
        <f>Kiadás!D131</f>
        <v>12396420</v>
      </c>
      <c r="U18" s="5">
        <f>Kiadás!E131</f>
        <v>13396420</v>
      </c>
      <c r="V18" s="5">
        <f>Kiadás!C132</f>
        <v>0</v>
      </c>
      <c r="W18" s="5">
        <f>Kiadás!D132</f>
        <v>0</v>
      </c>
      <c r="X18" s="5">
        <f>Kiadás!E132</f>
        <v>0</v>
      </c>
      <c r="Y18" s="5">
        <f aca="true" t="shared" si="9" ref="Y18:AA20">P18+S18+V18</f>
        <v>12435734</v>
      </c>
      <c r="Z18" s="5">
        <f t="shared" si="9"/>
        <v>12396420</v>
      </c>
      <c r="AA18" s="5">
        <f t="shared" si="9"/>
        <v>13396420</v>
      </c>
    </row>
    <row r="19" spans="1:27" s="11" customFormat="1" ht="15.75">
      <c r="A19" s="1">
        <v>16</v>
      </c>
      <c r="B19" s="88" t="s">
        <v>146</v>
      </c>
      <c r="C19" s="5">
        <f>Bevételek!C236</f>
        <v>0</v>
      </c>
      <c r="D19" s="5">
        <f>Bevételek!D236</f>
        <v>0</v>
      </c>
      <c r="E19" s="5">
        <f>Bevételek!E236</f>
        <v>0</v>
      </c>
      <c r="F19" s="5">
        <f>Bevételek!C237</f>
        <v>0</v>
      </c>
      <c r="G19" s="5">
        <f>Bevételek!D237</f>
        <v>182850</v>
      </c>
      <c r="H19" s="5">
        <f>Bevételek!E237</f>
        <v>182850</v>
      </c>
      <c r="I19" s="5">
        <f>Bevételek!C238</f>
        <v>0</v>
      </c>
      <c r="J19" s="5">
        <f>Bevételek!D238</f>
        <v>0</v>
      </c>
      <c r="K19" s="5">
        <f>Bevételek!E238</f>
        <v>0</v>
      </c>
      <c r="L19" s="5">
        <f t="shared" si="8"/>
        <v>0</v>
      </c>
      <c r="M19" s="5">
        <f t="shared" si="8"/>
        <v>182850</v>
      </c>
      <c r="N19" s="5">
        <f t="shared" si="8"/>
        <v>182850</v>
      </c>
      <c r="O19" s="88" t="s">
        <v>54</v>
      </c>
      <c r="P19" s="5">
        <f>Kiadás!C134</f>
        <v>0</v>
      </c>
      <c r="Q19" s="5">
        <f>Kiadás!D134</f>
        <v>0</v>
      </c>
      <c r="R19" s="5">
        <f>Kiadás!E134</f>
        <v>0</v>
      </c>
      <c r="S19" s="5">
        <f>Kiadás!C135</f>
        <v>1213549</v>
      </c>
      <c r="T19" s="5">
        <f>Kiadás!D135</f>
        <v>3797749</v>
      </c>
      <c r="U19" s="5">
        <f>Kiadás!E135</f>
        <v>4597749</v>
      </c>
      <c r="V19" s="5">
        <f>Kiadás!C136</f>
        <v>0</v>
      </c>
      <c r="W19" s="5">
        <f>Kiadás!D136</f>
        <v>0</v>
      </c>
      <c r="X19" s="5">
        <f>Kiadás!E136</f>
        <v>0</v>
      </c>
      <c r="Y19" s="5">
        <f t="shared" si="9"/>
        <v>1213549</v>
      </c>
      <c r="Z19" s="5">
        <f t="shared" si="9"/>
        <v>3797749</v>
      </c>
      <c r="AA19" s="5">
        <f t="shared" si="9"/>
        <v>4597749</v>
      </c>
    </row>
    <row r="20" spans="1:27" s="11" customFormat="1" ht="31.5">
      <c r="A20" s="1">
        <v>17</v>
      </c>
      <c r="B20" s="88" t="s">
        <v>381</v>
      </c>
      <c r="C20" s="5">
        <f>Bevételek!C263</f>
        <v>0</v>
      </c>
      <c r="D20" s="5">
        <f>Bevételek!D263</f>
        <v>0</v>
      </c>
      <c r="E20" s="5">
        <f>Bevételek!E263</f>
        <v>0</v>
      </c>
      <c r="F20" s="5">
        <f>Bevételek!C264</f>
        <v>0</v>
      </c>
      <c r="G20" s="5">
        <f>Bevételek!D264</f>
        <v>0</v>
      </c>
      <c r="H20" s="5">
        <f>Bevételek!E264</f>
        <v>800000</v>
      </c>
      <c r="I20" s="5">
        <f>Bevételek!C265</f>
        <v>0</v>
      </c>
      <c r="J20" s="5">
        <f>Bevételek!D265</f>
        <v>0</v>
      </c>
      <c r="K20" s="5">
        <f>Bevételek!E265</f>
        <v>0</v>
      </c>
      <c r="L20" s="5">
        <f t="shared" si="8"/>
        <v>0</v>
      </c>
      <c r="M20" s="5">
        <f t="shared" si="8"/>
        <v>0</v>
      </c>
      <c r="N20" s="5">
        <f t="shared" si="8"/>
        <v>800000</v>
      </c>
      <c r="O20" s="88" t="s">
        <v>220</v>
      </c>
      <c r="P20" s="5">
        <f>Kiadás!C138</f>
        <v>0</v>
      </c>
      <c r="Q20" s="5">
        <f>Kiadás!D138</f>
        <v>0</v>
      </c>
      <c r="R20" s="5">
        <f>Kiadás!E138</f>
        <v>0</v>
      </c>
      <c r="S20" s="5">
        <f>Kiadás!C139</f>
        <v>20488</v>
      </c>
      <c r="T20" s="5">
        <f>Kiadás!D139</f>
        <v>30488</v>
      </c>
      <c r="U20" s="5">
        <f>Kiadás!E139</f>
        <v>30488</v>
      </c>
      <c r="V20" s="5">
        <f>Kiadás!C140</f>
        <v>0</v>
      </c>
      <c r="W20" s="5">
        <f>Kiadás!D140</f>
        <v>0</v>
      </c>
      <c r="X20" s="5">
        <f>Kiadás!E140</f>
        <v>0</v>
      </c>
      <c r="Y20" s="5">
        <f t="shared" si="9"/>
        <v>20488</v>
      </c>
      <c r="Z20" s="5">
        <f t="shared" si="9"/>
        <v>30488</v>
      </c>
      <c r="AA20" s="5">
        <f t="shared" si="9"/>
        <v>30488</v>
      </c>
    </row>
    <row r="21" spans="1:27" s="11" customFormat="1" ht="15.75">
      <c r="A21" s="1">
        <v>18</v>
      </c>
      <c r="B21" s="89" t="s">
        <v>94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1197831</v>
      </c>
      <c r="G21" s="13">
        <f t="shared" si="10"/>
        <v>1380681</v>
      </c>
      <c r="H21" s="13">
        <f t="shared" si="10"/>
        <v>2180681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1197831</v>
      </c>
      <c r="M21" s="13">
        <f t="shared" si="10"/>
        <v>1380681</v>
      </c>
      <c r="N21" s="13">
        <f t="shared" si="10"/>
        <v>2180681</v>
      </c>
      <c r="O21" s="89" t="s">
        <v>95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13669771</v>
      </c>
      <c r="T21" s="13">
        <f t="shared" si="11"/>
        <v>16224657</v>
      </c>
      <c r="U21" s="13">
        <f t="shared" si="11"/>
        <v>18024657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13669771</v>
      </c>
      <c r="Z21" s="13">
        <f t="shared" si="11"/>
        <v>16224657</v>
      </c>
      <c r="AA21" s="13">
        <f t="shared" si="11"/>
        <v>18024657</v>
      </c>
    </row>
    <row r="22" spans="1:27" s="11" customFormat="1" ht="15.75">
      <c r="A22" s="1">
        <v>19</v>
      </c>
      <c r="B22" s="91" t="s">
        <v>152</v>
      </c>
      <c r="C22" s="92">
        <f aca="true" t="shared" si="12" ref="C22:N22">C21-P21</f>
        <v>0</v>
      </c>
      <c r="D22" s="92">
        <f t="shared" si="12"/>
        <v>0</v>
      </c>
      <c r="E22" s="92">
        <f t="shared" si="12"/>
        <v>0</v>
      </c>
      <c r="F22" s="92">
        <f t="shared" si="12"/>
        <v>-12471940</v>
      </c>
      <c r="G22" s="92">
        <f t="shared" si="12"/>
        <v>-14843976</v>
      </c>
      <c r="H22" s="92">
        <f t="shared" si="12"/>
        <v>-15843976</v>
      </c>
      <c r="I22" s="92">
        <f t="shared" si="12"/>
        <v>0</v>
      </c>
      <c r="J22" s="92">
        <f t="shared" si="12"/>
        <v>0</v>
      </c>
      <c r="K22" s="92">
        <f t="shared" si="12"/>
        <v>0</v>
      </c>
      <c r="L22" s="92">
        <f t="shared" si="12"/>
        <v>-12471940</v>
      </c>
      <c r="M22" s="92">
        <f t="shared" si="12"/>
        <v>-14843976</v>
      </c>
      <c r="N22" s="92">
        <f t="shared" si="12"/>
        <v>-15843976</v>
      </c>
      <c r="O22" s="365" t="s">
        <v>138</v>
      </c>
      <c r="P22" s="366">
        <f>Kiadás!C169</f>
        <v>0</v>
      </c>
      <c r="Q22" s="366">
        <f>Kiadás!D169</f>
        <v>0</v>
      </c>
      <c r="R22" s="366">
        <f>Kiadás!E169</f>
        <v>0</v>
      </c>
      <c r="S22" s="366">
        <f>Kiadás!C170</f>
        <v>0</v>
      </c>
      <c r="T22" s="366">
        <f>Kiadás!D170</f>
        <v>0</v>
      </c>
      <c r="U22" s="366">
        <f>Kiadás!E170</f>
        <v>0</v>
      </c>
      <c r="V22" s="366">
        <f>Kiadás!C171</f>
        <v>0</v>
      </c>
      <c r="W22" s="366">
        <f>Kiadás!D171</f>
        <v>0</v>
      </c>
      <c r="X22" s="366">
        <f>Kiadás!E171</f>
        <v>0</v>
      </c>
      <c r="Y22" s="366">
        <f>P22+S22+V22</f>
        <v>0</v>
      </c>
      <c r="Z22" s="366">
        <f>Q22+T22+W22</f>
        <v>0</v>
      </c>
      <c r="AA22" s="366">
        <f>R22+U22+X22</f>
        <v>0</v>
      </c>
    </row>
    <row r="23" spans="1:27" s="11" customFormat="1" ht="15.75">
      <c r="A23" s="1">
        <v>20</v>
      </c>
      <c r="B23" s="91" t="s">
        <v>143</v>
      </c>
      <c r="C23" s="5">
        <f>Bevételek!C278</f>
        <v>0</v>
      </c>
      <c r="D23" s="5">
        <f>Bevételek!D278</f>
        <v>0</v>
      </c>
      <c r="E23" s="5">
        <f>Bevételek!E278</f>
        <v>0</v>
      </c>
      <c r="F23" s="5">
        <f>Bevételek!C279</f>
        <v>0</v>
      </c>
      <c r="G23" s="5">
        <f>Bevételek!D279</f>
        <v>0</v>
      </c>
      <c r="H23" s="5">
        <f>Bevételek!E279</f>
        <v>0</v>
      </c>
      <c r="I23" s="5">
        <f>Bevételek!C280</f>
        <v>0</v>
      </c>
      <c r="J23" s="5">
        <f>Bevételek!D280</f>
        <v>0</v>
      </c>
      <c r="K23" s="5">
        <f>Bevételek!E280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65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</row>
    <row r="24" spans="1:27" s="11" customFormat="1" ht="15.75">
      <c r="A24" s="1">
        <v>21</v>
      </c>
      <c r="B24" s="91" t="s">
        <v>144</v>
      </c>
      <c r="C24" s="5">
        <f>Bevételek!C305</f>
        <v>0</v>
      </c>
      <c r="D24" s="5">
        <f>Bevételek!D305</f>
        <v>0</v>
      </c>
      <c r="E24" s="5">
        <f>Bevételek!E305</f>
        <v>0</v>
      </c>
      <c r="F24" s="5">
        <f>Bevételek!C306</f>
        <v>10296949</v>
      </c>
      <c r="G24" s="5">
        <f>Bevételek!D306</f>
        <v>10296949</v>
      </c>
      <c r="H24" s="5">
        <f>Bevételek!E306</f>
        <v>10296949</v>
      </c>
      <c r="I24" s="5">
        <f>Bevételek!C307</f>
        <v>0</v>
      </c>
      <c r="J24" s="5">
        <f>Bevételek!D307</f>
        <v>0</v>
      </c>
      <c r="K24" s="5">
        <f>Bevételek!E307</f>
        <v>0</v>
      </c>
      <c r="L24" s="5">
        <f t="shared" si="13"/>
        <v>10296949</v>
      </c>
      <c r="M24" s="5">
        <f t="shared" si="13"/>
        <v>10296949</v>
      </c>
      <c r="N24" s="5">
        <f t="shared" si="13"/>
        <v>10296949</v>
      </c>
      <c r="O24" s="365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</row>
    <row r="25" spans="1:27" s="11" customFormat="1" ht="31.5">
      <c r="A25" s="1">
        <v>22</v>
      </c>
      <c r="B25" s="89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11494780</v>
      </c>
      <c r="G25" s="14">
        <f t="shared" si="14"/>
        <v>11677630</v>
      </c>
      <c r="H25" s="14">
        <f t="shared" si="14"/>
        <v>12477630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11494780</v>
      </c>
      <c r="M25" s="14">
        <f t="shared" si="14"/>
        <v>11677630</v>
      </c>
      <c r="N25" s="14">
        <f t="shared" si="14"/>
        <v>12477630</v>
      </c>
      <c r="O25" s="89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13669771</v>
      </c>
      <c r="T25" s="14">
        <f t="shared" si="15"/>
        <v>16224657</v>
      </c>
      <c r="U25" s="14">
        <f t="shared" si="15"/>
        <v>18024657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13669771</v>
      </c>
      <c r="Z25" s="14">
        <f t="shared" si="15"/>
        <v>16224657</v>
      </c>
      <c r="AA25" s="14">
        <f t="shared" si="15"/>
        <v>18024657</v>
      </c>
    </row>
    <row r="26" spans="1:27" s="93" customFormat="1" ht="16.5">
      <c r="A26" s="1">
        <v>23</v>
      </c>
      <c r="B26" s="362" t="s">
        <v>148</v>
      </c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4"/>
      <c r="O26" s="369" t="s">
        <v>149</v>
      </c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1"/>
    </row>
    <row r="27" spans="1:27" s="11" customFormat="1" ht="15.75">
      <c r="A27" s="1">
        <v>24</v>
      </c>
      <c r="B27" s="88" t="s">
        <v>150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13060421</v>
      </c>
      <c r="G27" s="5">
        <f t="shared" si="16"/>
        <v>17461127</v>
      </c>
      <c r="H27" s="5">
        <f t="shared" si="16"/>
        <v>19335911</v>
      </c>
      <c r="I27" s="5">
        <f t="shared" si="16"/>
        <v>1874000</v>
      </c>
      <c r="J27" s="5">
        <f t="shared" si="16"/>
        <v>2674000</v>
      </c>
      <c r="K27" s="5">
        <f t="shared" si="16"/>
        <v>3517850</v>
      </c>
      <c r="L27" s="5">
        <f t="shared" si="16"/>
        <v>14934421</v>
      </c>
      <c r="M27" s="5">
        <f t="shared" si="16"/>
        <v>20135127</v>
      </c>
      <c r="N27" s="5">
        <f t="shared" si="16"/>
        <v>22853761</v>
      </c>
      <c r="O27" s="88" t="s">
        <v>151</v>
      </c>
      <c r="P27" s="5">
        <f aca="true" t="shared" si="17" ref="P27:AA27">P12+P21</f>
        <v>0</v>
      </c>
      <c r="Q27" s="5">
        <f t="shared" si="17"/>
        <v>0</v>
      </c>
      <c r="R27" s="5">
        <f t="shared" si="17"/>
        <v>0</v>
      </c>
      <c r="S27" s="5">
        <f t="shared" si="17"/>
        <v>29381735</v>
      </c>
      <c r="T27" s="5">
        <f t="shared" si="17"/>
        <v>32566046</v>
      </c>
      <c r="U27" s="5">
        <f t="shared" si="17"/>
        <v>35318515</v>
      </c>
      <c r="V27" s="5">
        <f t="shared" si="17"/>
        <v>809500</v>
      </c>
      <c r="W27" s="5">
        <f t="shared" si="17"/>
        <v>809500</v>
      </c>
      <c r="X27" s="5">
        <f t="shared" si="17"/>
        <v>775665</v>
      </c>
      <c r="Y27" s="5">
        <f t="shared" si="17"/>
        <v>30191235</v>
      </c>
      <c r="Z27" s="5">
        <f t="shared" si="17"/>
        <v>33375546</v>
      </c>
      <c r="AA27" s="5">
        <f t="shared" si="17"/>
        <v>36094180</v>
      </c>
    </row>
    <row r="28" spans="1:27" s="11" customFormat="1" ht="15.75">
      <c r="A28" s="1">
        <v>25</v>
      </c>
      <c r="B28" s="91" t="s">
        <v>152</v>
      </c>
      <c r="C28" s="92">
        <f aca="true" t="shared" si="18" ref="C28:N28">C27-P27</f>
        <v>0</v>
      </c>
      <c r="D28" s="92">
        <f t="shared" si="18"/>
        <v>0</v>
      </c>
      <c r="E28" s="92">
        <f t="shared" si="18"/>
        <v>0</v>
      </c>
      <c r="F28" s="92">
        <f t="shared" si="18"/>
        <v>-16321314</v>
      </c>
      <c r="G28" s="92">
        <f t="shared" si="18"/>
        <v>-15104919</v>
      </c>
      <c r="H28" s="92">
        <f t="shared" si="18"/>
        <v>-15982604</v>
      </c>
      <c r="I28" s="92">
        <f t="shared" si="18"/>
        <v>1064500</v>
      </c>
      <c r="J28" s="92">
        <f t="shared" si="18"/>
        <v>1864500</v>
      </c>
      <c r="K28" s="92">
        <f t="shared" si="18"/>
        <v>2742185</v>
      </c>
      <c r="L28" s="92">
        <f t="shared" si="18"/>
        <v>-15256814</v>
      </c>
      <c r="M28" s="92">
        <f t="shared" si="18"/>
        <v>-13240419</v>
      </c>
      <c r="N28" s="92">
        <f t="shared" si="18"/>
        <v>-13240419</v>
      </c>
      <c r="O28" s="365" t="s">
        <v>145</v>
      </c>
      <c r="P28" s="366">
        <f aca="true" t="shared" si="19" ref="P28:AA28">P13+P22</f>
        <v>0</v>
      </c>
      <c r="Q28" s="366">
        <f t="shared" si="19"/>
        <v>0</v>
      </c>
      <c r="R28" s="366">
        <f t="shared" si="19"/>
        <v>0</v>
      </c>
      <c r="S28" s="366">
        <f t="shared" si="19"/>
        <v>359725</v>
      </c>
      <c r="T28" s="366">
        <f t="shared" si="19"/>
        <v>359725</v>
      </c>
      <c r="U28" s="366">
        <f t="shared" si="19"/>
        <v>838120</v>
      </c>
      <c r="V28" s="366">
        <f t="shared" si="19"/>
        <v>0</v>
      </c>
      <c r="W28" s="366">
        <f t="shared" si="19"/>
        <v>0</v>
      </c>
      <c r="X28" s="366">
        <f t="shared" si="19"/>
        <v>0</v>
      </c>
      <c r="Y28" s="366">
        <f t="shared" si="19"/>
        <v>359725</v>
      </c>
      <c r="Z28" s="366">
        <f t="shared" si="19"/>
        <v>359725</v>
      </c>
      <c r="AA28" s="366">
        <f t="shared" si="19"/>
        <v>838120</v>
      </c>
    </row>
    <row r="29" spans="1:27" s="11" customFormat="1" ht="15.75">
      <c r="A29" s="1">
        <v>26</v>
      </c>
      <c r="B29" s="91" t="s">
        <v>143</v>
      </c>
      <c r="C29" s="5">
        <f aca="true" t="shared" si="20" ref="C29:N29">C14+C23</f>
        <v>0</v>
      </c>
      <c r="D29" s="5">
        <f t="shared" si="20"/>
        <v>0</v>
      </c>
      <c r="E29" s="5">
        <f t="shared" si="20"/>
        <v>0</v>
      </c>
      <c r="F29" s="5">
        <f t="shared" si="20"/>
        <v>5319590</v>
      </c>
      <c r="G29" s="5">
        <f t="shared" si="20"/>
        <v>3303195</v>
      </c>
      <c r="H29" s="5">
        <f t="shared" si="20"/>
        <v>3303195</v>
      </c>
      <c r="I29" s="5">
        <f t="shared" si="20"/>
        <v>0</v>
      </c>
      <c r="J29" s="5">
        <f t="shared" si="20"/>
        <v>0</v>
      </c>
      <c r="K29" s="5">
        <f t="shared" si="20"/>
        <v>0</v>
      </c>
      <c r="L29" s="5">
        <f t="shared" si="20"/>
        <v>5319590</v>
      </c>
      <c r="M29" s="5">
        <f t="shared" si="20"/>
        <v>3303195</v>
      </c>
      <c r="N29" s="5">
        <f t="shared" si="20"/>
        <v>3303195</v>
      </c>
      <c r="O29" s="365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</row>
    <row r="30" spans="1:27" s="11" customFormat="1" ht="15.75">
      <c r="A30" s="1">
        <v>27</v>
      </c>
      <c r="B30" s="91" t="s">
        <v>144</v>
      </c>
      <c r="C30" s="5">
        <f aca="true" t="shared" si="21" ref="C30:N30">C15+C24</f>
        <v>0</v>
      </c>
      <c r="D30" s="5">
        <f t="shared" si="21"/>
        <v>0</v>
      </c>
      <c r="E30" s="5">
        <f t="shared" si="21"/>
        <v>0</v>
      </c>
      <c r="F30" s="5">
        <f t="shared" si="21"/>
        <v>10296949</v>
      </c>
      <c r="G30" s="5">
        <f t="shared" si="21"/>
        <v>10296949</v>
      </c>
      <c r="H30" s="5">
        <f t="shared" si="21"/>
        <v>10775344</v>
      </c>
      <c r="I30" s="5">
        <f t="shared" si="21"/>
        <v>0</v>
      </c>
      <c r="J30" s="5">
        <f t="shared" si="21"/>
        <v>0</v>
      </c>
      <c r="K30" s="5">
        <f t="shared" si="21"/>
        <v>0</v>
      </c>
      <c r="L30" s="5">
        <f t="shared" si="21"/>
        <v>10296949</v>
      </c>
      <c r="M30" s="5">
        <f t="shared" si="21"/>
        <v>10296949</v>
      </c>
      <c r="N30" s="5">
        <f t="shared" si="21"/>
        <v>10775344</v>
      </c>
      <c r="O30" s="365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</row>
    <row r="31" spans="1:27" s="11" customFormat="1" ht="15.75">
      <c r="A31" s="1">
        <v>28</v>
      </c>
      <c r="B31" s="87" t="s">
        <v>7</v>
      </c>
      <c r="C31" s="14">
        <f aca="true" t="shared" si="22" ref="C31:N31">C27+C29+C30</f>
        <v>0</v>
      </c>
      <c r="D31" s="14">
        <f t="shared" si="22"/>
        <v>0</v>
      </c>
      <c r="E31" s="14">
        <f t="shared" si="22"/>
        <v>0</v>
      </c>
      <c r="F31" s="14">
        <f t="shared" si="22"/>
        <v>28676960</v>
      </c>
      <c r="G31" s="14">
        <f t="shared" si="22"/>
        <v>31061271</v>
      </c>
      <c r="H31" s="14">
        <f t="shared" si="22"/>
        <v>33414450</v>
      </c>
      <c r="I31" s="14">
        <f t="shared" si="22"/>
        <v>1874000</v>
      </c>
      <c r="J31" s="14">
        <f t="shared" si="22"/>
        <v>2674000</v>
      </c>
      <c r="K31" s="14">
        <f t="shared" si="22"/>
        <v>3517850</v>
      </c>
      <c r="L31" s="14">
        <f t="shared" si="22"/>
        <v>30550960</v>
      </c>
      <c r="M31" s="14">
        <f t="shared" si="22"/>
        <v>33735271</v>
      </c>
      <c r="N31" s="14">
        <f t="shared" si="22"/>
        <v>36932300</v>
      </c>
      <c r="O31" s="87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29741460</v>
      </c>
      <c r="T31" s="14">
        <f t="shared" si="23"/>
        <v>32925771</v>
      </c>
      <c r="U31" s="14">
        <f t="shared" si="23"/>
        <v>36156635</v>
      </c>
      <c r="V31" s="14">
        <f t="shared" si="23"/>
        <v>809500</v>
      </c>
      <c r="W31" s="14">
        <f t="shared" si="23"/>
        <v>809500</v>
      </c>
      <c r="X31" s="14">
        <f t="shared" si="23"/>
        <v>775665</v>
      </c>
      <c r="Y31" s="14">
        <f t="shared" si="23"/>
        <v>30550960</v>
      </c>
      <c r="Z31" s="14">
        <f t="shared" si="23"/>
        <v>33735271</v>
      </c>
      <c r="AA31" s="14">
        <f t="shared" si="23"/>
        <v>36932300</v>
      </c>
    </row>
    <row r="32" spans="12:27" ht="15">
      <c r="L32" s="40"/>
      <c r="M32" s="40"/>
      <c r="N32" s="40"/>
      <c r="AA32" s="240" t="s">
        <v>620</v>
      </c>
    </row>
    <row r="33" spans="12:14" ht="15">
      <c r="L33" s="40"/>
      <c r="M33" s="40"/>
      <c r="N33" s="40"/>
    </row>
  </sheetData>
  <sheetProtection/>
  <mergeCells count="69">
    <mergeCell ref="Z13:Z15"/>
    <mergeCell ref="Z22:Z24"/>
    <mergeCell ref="Z28:Z30"/>
    <mergeCell ref="AA13:AA15"/>
    <mergeCell ref="AA22:AA24"/>
    <mergeCell ref="AA28:AA30"/>
    <mergeCell ref="O17:AA17"/>
    <mergeCell ref="U28:U30"/>
    <mergeCell ref="X22:X24"/>
    <mergeCell ref="X28:X30"/>
    <mergeCell ref="O28:O30"/>
    <mergeCell ref="P28:P30"/>
    <mergeCell ref="R22:R24"/>
    <mergeCell ref="T28:T30"/>
    <mergeCell ref="W13:W15"/>
    <mergeCell ref="W22:W24"/>
    <mergeCell ref="W28:W30"/>
    <mergeCell ref="V28:V30"/>
    <mergeCell ref="Q28:Q30"/>
    <mergeCell ref="S13:S15"/>
    <mergeCell ref="O4:O5"/>
    <mergeCell ref="F4:H4"/>
    <mergeCell ref="D10:D11"/>
    <mergeCell ref="T13:T15"/>
    <mergeCell ref="T22:T24"/>
    <mergeCell ref="M10:M11"/>
    <mergeCell ref="Q13:Q15"/>
    <mergeCell ref="R13:R15"/>
    <mergeCell ref="B17:N17"/>
    <mergeCell ref="L4:N4"/>
    <mergeCell ref="A1:Y1"/>
    <mergeCell ref="Y13:Y15"/>
    <mergeCell ref="L10:L11"/>
    <mergeCell ref="G10:G11"/>
    <mergeCell ref="H10:H11"/>
    <mergeCell ref="J10:J11"/>
    <mergeCell ref="O13:O15"/>
    <mergeCell ref="P13:P15"/>
    <mergeCell ref="I10:I11"/>
    <mergeCell ref="N10:N11"/>
    <mergeCell ref="B26:N26"/>
    <mergeCell ref="V13:V15"/>
    <mergeCell ref="V22:V24"/>
    <mergeCell ref="Y28:Y30"/>
    <mergeCell ref="R28:R30"/>
    <mergeCell ref="S28:S30"/>
    <mergeCell ref="S22:S24"/>
    <mergeCell ref="Q22:Q24"/>
    <mergeCell ref="Y22:Y24"/>
    <mergeCell ref="O26:AA26"/>
    <mergeCell ref="I4:K4"/>
    <mergeCell ref="B4:B5"/>
    <mergeCell ref="B10:B11"/>
    <mergeCell ref="C10:C11"/>
    <mergeCell ref="F10:F11"/>
    <mergeCell ref="C4:E4"/>
    <mergeCell ref="E10:E11"/>
    <mergeCell ref="B6:N6"/>
    <mergeCell ref="K10:K11"/>
    <mergeCell ref="Y4:AA4"/>
    <mergeCell ref="V4:X4"/>
    <mergeCell ref="S4:U4"/>
    <mergeCell ref="P4:R4"/>
    <mergeCell ref="O6:AA6"/>
    <mergeCell ref="O22:O24"/>
    <mergeCell ref="P22:P24"/>
    <mergeCell ref="U13:U15"/>
    <mergeCell ref="U22:U24"/>
    <mergeCell ref="X13:X1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7" r:id="rId1"/>
  <headerFooter>
    <oddHeader>&amp;R&amp;"Arial,Normál"&amp;10 1. melléklet az 1/2018.(III.12.) önkormányzati rendelethez
"&amp;"Arial,Dőlt"1. melléklet a 2/2017.(III.13.) önkormányzati rendelethez&amp;"Arial,Normál"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69"/>
  <sheetViews>
    <sheetView zoomScalePageLayoutView="0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55" sqref="F55"/>
    </sheetView>
  </sheetViews>
  <sheetFormatPr defaultColWidth="9.140625" defaultRowHeight="15"/>
  <cols>
    <col min="1" max="1" width="5.7109375" style="16" customWidth="1"/>
    <col min="2" max="2" width="35.421875" style="16" customWidth="1"/>
    <col min="3" max="3" width="5.7109375" style="16" customWidth="1"/>
    <col min="4" max="9" width="12.140625" style="16" customWidth="1"/>
    <col min="10" max="10" width="12.140625" style="126" customWidth="1"/>
    <col min="11" max="12" width="12.140625" style="16" customWidth="1"/>
    <col min="13" max="16384" width="9.140625" style="16" customWidth="1"/>
  </cols>
  <sheetData>
    <row r="1" spans="1:12" ht="15.75" customHeight="1">
      <c r="A1" s="376" t="s">
        <v>557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1:12" ht="15.75">
      <c r="A2" s="377" t="s">
        <v>539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56</v>
      </c>
      <c r="H4" s="243" t="s">
        <v>57</v>
      </c>
      <c r="I4" s="243" t="s">
        <v>58</v>
      </c>
      <c r="J4" s="243" t="s">
        <v>103</v>
      </c>
      <c r="K4" s="243" t="s">
        <v>104</v>
      </c>
      <c r="L4" s="243" t="s">
        <v>59</v>
      </c>
    </row>
    <row r="5" spans="1:12" s="3" customFormat="1" ht="15.75">
      <c r="A5" s="1">
        <v>1</v>
      </c>
      <c r="B5" s="361" t="s">
        <v>9</v>
      </c>
      <c r="C5" s="361" t="s">
        <v>153</v>
      </c>
      <c r="D5" s="373" t="s">
        <v>14</v>
      </c>
      <c r="E5" s="374"/>
      <c r="F5" s="374"/>
      <c r="G5" s="373" t="s">
        <v>15</v>
      </c>
      <c r="H5" s="374"/>
      <c r="I5" s="374"/>
      <c r="J5" s="373" t="s">
        <v>16</v>
      </c>
      <c r="K5" s="374"/>
      <c r="L5" s="375"/>
    </row>
    <row r="6" spans="1:12" s="3" customFormat="1" ht="31.5">
      <c r="A6" s="1">
        <v>2</v>
      </c>
      <c r="B6" s="361"/>
      <c r="C6" s="361"/>
      <c r="D6" s="39" t="s">
        <v>4</v>
      </c>
      <c r="E6" s="39" t="s">
        <v>690</v>
      </c>
      <c r="F6" s="39" t="s">
        <v>691</v>
      </c>
      <c r="G6" s="39" t="s">
        <v>4</v>
      </c>
      <c r="H6" s="39" t="s">
        <v>690</v>
      </c>
      <c r="I6" s="39" t="s">
        <v>691</v>
      </c>
      <c r="J6" s="39" t="s">
        <v>4</v>
      </c>
      <c r="K6" s="39" t="s">
        <v>690</v>
      </c>
      <c r="L6" s="39" t="s">
        <v>691</v>
      </c>
    </row>
    <row r="7" spans="1:12" s="3" customFormat="1" ht="15.75">
      <c r="A7" s="1">
        <v>3</v>
      </c>
      <c r="B7" s="102" t="s">
        <v>120</v>
      </c>
      <c r="C7" s="97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31.5">
      <c r="A8" s="1" t="s">
        <v>750</v>
      </c>
      <c r="B8" s="7" t="s">
        <v>692</v>
      </c>
      <c r="C8" s="97">
        <v>2</v>
      </c>
      <c r="D8" s="5">
        <v>0</v>
      </c>
      <c r="E8" s="5">
        <v>0</v>
      </c>
      <c r="F8" s="5">
        <v>1000000</v>
      </c>
      <c r="G8" s="5">
        <v>0</v>
      </c>
      <c r="H8" s="5">
        <v>0</v>
      </c>
      <c r="I8" s="5">
        <v>0</v>
      </c>
      <c r="J8" s="5">
        <f>D8+G8</f>
        <v>0</v>
      </c>
      <c r="K8" s="5">
        <f>E8+H8</f>
        <v>0</v>
      </c>
      <c r="L8" s="5">
        <f>F8+I8</f>
        <v>1000000</v>
      </c>
    </row>
    <row r="9" spans="1:12" s="3" customFormat="1" ht="47.25">
      <c r="A9" s="1" t="s">
        <v>751</v>
      </c>
      <c r="B9" s="7" t="s">
        <v>212</v>
      </c>
      <c r="C9" s="97"/>
      <c r="D9" s="5">
        <f>SUM(D8)</f>
        <v>0</v>
      </c>
      <c r="E9" s="5">
        <f>SUM(E8)</f>
        <v>0</v>
      </c>
      <c r="F9" s="5">
        <f>SUM(F8)</f>
        <v>1000000</v>
      </c>
      <c r="G9" s="112"/>
      <c r="H9" s="112"/>
      <c r="I9" s="112"/>
      <c r="J9" s="112"/>
      <c r="K9" s="112"/>
      <c r="L9" s="112"/>
    </row>
    <row r="10" spans="1:12" s="3" customFormat="1" ht="15.75">
      <c r="A10" s="1">
        <v>4</v>
      </c>
      <c r="B10" s="118" t="s">
        <v>534</v>
      </c>
      <c r="C10" s="97">
        <v>2</v>
      </c>
      <c r="D10" s="5">
        <v>110000</v>
      </c>
      <c r="E10" s="5">
        <v>0</v>
      </c>
      <c r="F10" s="5">
        <v>0</v>
      </c>
      <c r="G10" s="5">
        <v>29700</v>
      </c>
      <c r="H10" s="5">
        <v>0</v>
      </c>
      <c r="I10" s="5">
        <v>0</v>
      </c>
      <c r="J10" s="5">
        <f aca="true" t="shared" si="0" ref="J10:L13">D10+G10</f>
        <v>139700</v>
      </c>
      <c r="K10" s="5">
        <f t="shared" si="0"/>
        <v>0</v>
      </c>
      <c r="L10" s="5">
        <f t="shared" si="0"/>
        <v>0</v>
      </c>
    </row>
    <row r="11" spans="1:12" s="3" customFormat="1" ht="15.75" hidden="1">
      <c r="A11" s="1"/>
      <c r="B11" s="118"/>
      <c r="C11" s="97"/>
      <c r="D11" s="5"/>
      <c r="E11" s="5"/>
      <c r="F11" s="5"/>
      <c r="G11" s="5"/>
      <c r="H11" s="5"/>
      <c r="I11" s="5"/>
      <c r="J11" s="5">
        <f t="shared" si="0"/>
        <v>0</v>
      </c>
      <c r="K11" s="5">
        <f t="shared" si="0"/>
        <v>0</v>
      </c>
      <c r="L11" s="5">
        <f t="shared" si="0"/>
        <v>0</v>
      </c>
    </row>
    <row r="12" spans="1:12" s="3" customFormat="1" ht="31.5">
      <c r="A12" s="1">
        <v>5</v>
      </c>
      <c r="B12" s="118" t="s">
        <v>535</v>
      </c>
      <c r="C12" s="97">
        <v>2</v>
      </c>
      <c r="D12" s="5">
        <v>316517</v>
      </c>
      <c r="E12" s="5">
        <v>316517</v>
      </c>
      <c r="F12" s="5">
        <v>311793</v>
      </c>
      <c r="G12" s="5">
        <v>85459</v>
      </c>
      <c r="H12" s="5">
        <v>85459</v>
      </c>
      <c r="I12" s="5">
        <v>84183</v>
      </c>
      <c r="J12" s="5">
        <f t="shared" si="0"/>
        <v>401976</v>
      </c>
      <c r="K12" s="5">
        <f t="shared" si="0"/>
        <v>401976</v>
      </c>
      <c r="L12" s="5">
        <f t="shared" si="0"/>
        <v>395976</v>
      </c>
    </row>
    <row r="13" spans="1:12" s="3" customFormat="1" ht="15.75" hidden="1">
      <c r="A13" s="1"/>
      <c r="B13" s="118"/>
      <c r="C13" s="97"/>
      <c r="D13" s="5"/>
      <c r="E13" s="5"/>
      <c r="F13" s="5"/>
      <c r="G13" s="5"/>
      <c r="H13" s="5"/>
      <c r="I13" s="5"/>
      <c r="J13" s="5">
        <f t="shared" si="0"/>
        <v>0</v>
      </c>
      <c r="K13" s="5">
        <f t="shared" si="0"/>
        <v>0</v>
      </c>
      <c r="L13" s="5">
        <f t="shared" si="0"/>
        <v>0</v>
      </c>
    </row>
    <row r="14" spans="1:12" s="3" customFormat="1" ht="31.5">
      <c r="A14" s="1">
        <v>6</v>
      </c>
      <c r="B14" s="7" t="s">
        <v>211</v>
      </c>
      <c r="C14" s="97"/>
      <c r="D14" s="5">
        <f>SUM(D10:D13)</f>
        <v>426517</v>
      </c>
      <c r="E14" s="5">
        <f>SUM(E10:E13)</f>
        <v>316517</v>
      </c>
      <c r="F14" s="5">
        <f>SUM(F10:F13)</f>
        <v>311793</v>
      </c>
      <c r="G14" s="112"/>
      <c r="H14" s="112"/>
      <c r="I14" s="112"/>
      <c r="J14" s="112"/>
      <c r="K14" s="112"/>
      <c r="L14" s="112"/>
    </row>
    <row r="15" spans="1:12" s="3" customFormat="1" ht="15.75">
      <c r="A15" s="1" t="s">
        <v>752</v>
      </c>
      <c r="B15" s="7" t="s">
        <v>695</v>
      </c>
      <c r="C15" s="97">
        <v>2</v>
      </c>
      <c r="D15" s="5">
        <v>0</v>
      </c>
      <c r="E15" s="5">
        <v>0</v>
      </c>
      <c r="F15" s="5">
        <v>4724</v>
      </c>
      <c r="G15" s="5">
        <v>0</v>
      </c>
      <c r="H15" s="5">
        <v>0</v>
      </c>
      <c r="I15" s="5">
        <v>1276</v>
      </c>
      <c r="J15" s="5">
        <f>D15+G15</f>
        <v>0</v>
      </c>
      <c r="K15" s="5">
        <f>E15+H15</f>
        <v>0</v>
      </c>
      <c r="L15" s="5">
        <f>F15+I15</f>
        <v>6000</v>
      </c>
    </row>
    <row r="16" spans="1:12" s="3" customFormat="1" ht="47.25">
      <c r="A16" s="1" t="s">
        <v>753</v>
      </c>
      <c r="B16" s="7" t="s">
        <v>210</v>
      </c>
      <c r="C16" s="97"/>
      <c r="D16" s="5">
        <f>SUM(D15)</f>
        <v>0</v>
      </c>
      <c r="E16" s="5">
        <f>SUM(E15)</f>
        <v>0</v>
      </c>
      <c r="F16" s="5">
        <f>SUM(F15)</f>
        <v>4724</v>
      </c>
      <c r="G16" s="112"/>
      <c r="H16" s="112"/>
      <c r="I16" s="112"/>
      <c r="J16" s="112"/>
      <c r="K16" s="112"/>
      <c r="L16" s="112"/>
    </row>
    <row r="17" spans="1:12" s="3" customFormat="1" ht="31.5">
      <c r="A17" s="1">
        <v>7</v>
      </c>
      <c r="B17" s="118" t="s">
        <v>562</v>
      </c>
      <c r="C17" s="97">
        <v>2</v>
      </c>
      <c r="D17" s="5">
        <v>3628400</v>
      </c>
      <c r="E17" s="5">
        <v>3628400</v>
      </c>
      <c r="F17" s="5">
        <v>3628400</v>
      </c>
      <c r="G17" s="5">
        <v>979668</v>
      </c>
      <c r="H17" s="5">
        <v>979668</v>
      </c>
      <c r="I17" s="5">
        <v>979668</v>
      </c>
      <c r="J17" s="5">
        <f aca="true" t="shared" si="1" ref="J17:L22">D17+G17</f>
        <v>4608068</v>
      </c>
      <c r="K17" s="5">
        <f t="shared" si="1"/>
        <v>4608068</v>
      </c>
      <c r="L17" s="5">
        <f t="shared" si="1"/>
        <v>4608068</v>
      </c>
    </row>
    <row r="18" spans="1:12" s="3" customFormat="1" ht="15.75">
      <c r="A18" s="1">
        <v>8</v>
      </c>
      <c r="B18" s="118" t="s">
        <v>548</v>
      </c>
      <c r="C18" s="97">
        <v>2</v>
      </c>
      <c r="D18" s="5">
        <v>957000</v>
      </c>
      <c r="E18" s="5">
        <v>957000</v>
      </c>
      <c r="F18" s="5">
        <v>957000</v>
      </c>
      <c r="G18" s="5">
        <v>258390</v>
      </c>
      <c r="H18" s="5">
        <v>258390</v>
      </c>
      <c r="I18" s="5">
        <v>258390</v>
      </c>
      <c r="J18" s="5">
        <f t="shared" si="1"/>
        <v>1215390</v>
      </c>
      <c r="K18" s="5">
        <f t="shared" si="1"/>
        <v>1215390</v>
      </c>
      <c r="L18" s="5">
        <f t="shared" si="1"/>
        <v>1215390</v>
      </c>
    </row>
    <row r="19" spans="1:12" s="3" customFormat="1" ht="15.75">
      <c r="A19" s="1">
        <v>9</v>
      </c>
      <c r="B19" s="118" t="s">
        <v>561</v>
      </c>
      <c r="C19" s="97">
        <v>2</v>
      </c>
      <c r="D19" s="5">
        <v>3600000</v>
      </c>
      <c r="E19" s="5">
        <v>3600000</v>
      </c>
      <c r="F19" s="5">
        <v>3600000</v>
      </c>
      <c r="G19" s="5">
        <v>972000</v>
      </c>
      <c r="H19" s="5">
        <v>972000</v>
      </c>
      <c r="I19" s="5">
        <v>972000</v>
      </c>
      <c r="J19" s="5">
        <f t="shared" si="1"/>
        <v>4572000</v>
      </c>
      <c r="K19" s="5">
        <f t="shared" si="1"/>
        <v>4572000</v>
      </c>
      <c r="L19" s="5">
        <f t="shared" si="1"/>
        <v>4572000</v>
      </c>
    </row>
    <row r="20" spans="1:12" s="3" customFormat="1" ht="15.75">
      <c r="A20" s="1">
        <v>10</v>
      </c>
      <c r="B20" s="118" t="s">
        <v>560</v>
      </c>
      <c r="C20" s="97">
        <v>2</v>
      </c>
      <c r="D20" s="5">
        <v>1180000</v>
      </c>
      <c r="E20" s="5">
        <v>1180000</v>
      </c>
      <c r="F20" s="5">
        <v>1180000</v>
      </c>
      <c r="G20" s="5">
        <v>318600</v>
      </c>
      <c r="H20" s="5">
        <v>318600</v>
      </c>
      <c r="I20" s="5">
        <v>318600</v>
      </c>
      <c r="J20" s="5">
        <f t="shared" si="1"/>
        <v>1498600</v>
      </c>
      <c r="K20" s="5">
        <f t="shared" si="1"/>
        <v>1498600</v>
      </c>
      <c r="L20" s="5">
        <f t="shared" si="1"/>
        <v>1498600</v>
      </c>
    </row>
    <row r="21" spans="1:12" s="3" customFormat="1" ht="15.75">
      <c r="A21" s="1" t="s">
        <v>743</v>
      </c>
      <c r="B21" s="7" t="s">
        <v>648</v>
      </c>
      <c r="C21" s="97">
        <v>2</v>
      </c>
      <c r="D21" s="5">
        <v>0</v>
      </c>
      <c r="E21" s="5">
        <v>31800</v>
      </c>
      <c r="F21" s="5">
        <v>31800</v>
      </c>
      <c r="G21" s="5">
        <v>0</v>
      </c>
      <c r="H21" s="5">
        <v>8586</v>
      </c>
      <c r="I21" s="5">
        <v>8586</v>
      </c>
      <c r="J21" s="5">
        <f t="shared" si="1"/>
        <v>0</v>
      </c>
      <c r="K21" s="5">
        <f t="shared" si="1"/>
        <v>40386</v>
      </c>
      <c r="L21" s="5">
        <f t="shared" si="1"/>
        <v>40386</v>
      </c>
    </row>
    <row r="22" spans="1:12" s="3" customFormat="1" ht="15.75">
      <c r="A22" s="1" t="s">
        <v>744</v>
      </c>
      <c r="B22" s="7" t="s">
        <v>647</v>
      </c>
      <c r="C22" s="97">
        <v>2</v>
      </c>
      <c r="D22" s="5">
        <v>0</v>
      </c>
      <c r="E22" s="5">
        <v>60000</v>
      </c>
      <c r="F22" s="5">
        <v>60000</v>
      </c>
      <c r="G22" s="5">
        <v>0</v>
      </c>
      <c r="H22" s="5">
        <v>0</v>
      </c>
      <c r="I22" s="5">
        <v>0</v>
      </c>
      <c r="J22" s="5">
        <f t="shared" si="1"/>
        <v>0</v>
      </c>
      <c r="K22" s="5">
        <f t="shared" si="1"/>
        <v>60000</v>
      </c>
      <c r="L22" s="5">
        <f t="shared" si="1"/>
        <v>60000</v>
      </c>
    </row>
    <row r="23" spans="1:12" s="3" customFormat="1" ht="47.25">
      <c r="A23" s="1">
        <v>11</v>
      </c>
      <c r="B23" s="7" t="s">
        <v>213</v>
      </c>
      <c r="C23" s="97"/>
      <c r="D23" s="5">
        <f>SUM(D17:D22)</f>
        <v>9365400</v>
      </c>
      <c r="E23" s="5">
        <f>SUM(E17:E22)</f>
        <v>9457200</v>
      </c>
      <c r="F23" s="5">
        <f>SUM(F17:F22)</f>
        <v>9457200</v>
      </c>
      <c r="G23" s="112"/>
      <c r="H23" s="112"/>
      <c r="I23" s="112"/>
      <c r="J23" s="112"/>
      <c r="K23" s="112"/>
      <c r="L23" s="112"/>
    </row>
    <row r="24" spans="1:12" s="3" customFormat="1" ht="15.75" hidden="1">
      <c r="A24" s="1"/>
      <c r="B24" s="7" t="s">
        <v>214</v>
      </c>
      <c r="C24" s="97"/>
      <c r="D24" s="5"/>
      <c r="E24" s="5"/>
      <c r="F24" s="5"/>
      <c r="G24" s="112"/>
      <c r="H24" s="112"/>
      <c r="I24" s="112"/>
      <c r="J24" s="112"/>
      <c r="K24" s="112"/>
      <c r="L24" s="112"/>
    </row>
    <row r="25" spans="1:12" s="3" customFormat="1" ht="31.5" hidden="1">
      <c r="A25" s="1"/>
      <c r="B25" s="7" t="s">
        <v>215</v>
      </c>
      <c r="C25" s="97"/>
      <c r="D25" s="5"/>
      <c r="E25" s="5"/>
      <c r="F25" s="5"/>
      <c r="G25" s="112"/>
      <c r="H25" s="112"/>
      <c r="I25" s="112"/>
      <c r="J25" s="112"/>
      <c r="K25" s="112"/>
      <c r="L25" s="112"/>
    </row>
    <row r="26" spans="1:12" s="3" customFormat="1" ht="47.25">
      <c r="A26" s="1">
        <v>12</v>
      </c>
      <c r="B26" s="7" t="s">
        <v>234</v>
      </c>
      <c r="C26" s="97"/>
      <c r="D26" s="112"/>
      <c r="E26" s="112"/>
      <c r="F26" s="112"/>
      <c r="G26" s="5">
        <f>SUM(G7:G25)</f>
        <v>2643817</v>
      </c>
      <c r="H26" s="5">
        <f>SUM(H7:H25)</f>
        <v>2622703</v>
      </c>
      <c r="I26" s="5">
        <f>SUM(I7:I25)</f>
        <v>2622703</v>
      </c>
      <c r="J26" s="112"/>
      <c r="K26" s="112"/>
      <c r="L26" s="112"/>
    </row>
    <row r="27" spans="1:12" s="3" customFormat="1" ht="15.75">
      <c r="A27" s="1">
        <v>13</v>
      </c>
      <c r="B27" s="9" t="s">
        <v>120</v>
      </c>
      <c r="C27" s="97"/>
      <c r="D27" s="14">
        <f aca="true" t="shared" si="2" ref="D27:I27">SUM(D28:D30)</f>
        <v>9791917</v>
      </c>
      <c r="E27" s="14">
        <f t="shared" si="2"/>
        <v>9773717</v>
      </c>
      <c r="F27" s="14">
        <f t="shared" si="2"/>
        <v>10773717</v>
      </c>
      <c r="G27" s="14">
        <f t="shared" si="2"/>
        <v>2643817</v>
      </c>
      <c r="H27" s="14">
        <f t="shared" si="2"/>
        <v>2622703</v>
      </c>
      <c r="I27" s="14">
        <f t="shared" si="2"/>
        <v>2622703</v>
      </c>
      <c r="J27" s="14">
        <f aca="true" t="shared" si="3" ref="J27:L30">D27+G27</f>
        <v>12435734</v>
      </c>
      <c r="K27" s="14">
        <f t="shared" si="3"/>
        <v>12396420</v>
      </c>
      <c r="L27" s="14">
        <f t="shared" si="3"/>
        <v>13396420</v>
      </c>
    </row>
    <row r="28" spans="1:12" s="3" customFormat="1" ht="31.5">
      <c r="A28" s="1">
        <v>14</v>
      </c>
      <c r="B28" s="85" t="s">
        <v>403</v>
      </c>
      <c r="C28" s="97">
        <v>1</v>
      </c>
      <c r="D28" s="5">
        <f aca="true" t="shared" si="4" ref="D28:I28">SUMIF($C$7:$C$27,"1",D$7:D$27)</f>
        <v>0</v>
      </c>
      <c r="E28" s="5">
        <f t="shared" si="4"/>
        <v>0</v>
      </c>
      <c r="F28" s="5">
        <f t="shared" si="4"/>
        <v>0</v>
      </c>
      <c r="G28" s="5">
        <f t="shared" si="4"/>
        <v>0</v>
      </c>
      <c r="H28" s="5">
        <f t="shared" si="4"/>
        <v>0</v>
      </c>
      <c r="I28" s="5">
        <f t="shared" si="4"/>
        <v>0</v>
      </c>
      <c r="J28" s="5">
        <f t="shared" si="3"/>
        <v>0</v>
      </c>
      <c r="K28" s="5">
        <f t="shared" si="3"/>
        <v>0</v>
      </c>
      <c r="L28" s="5">
        <f t="shared" si="3"/>
        <v>0</v>
      </c>
    </row>
    <row r="29" spans="1:12" s="3" customFormat="1" ht="15.75">
      <c r="A29" s="1">
        <v>15</v>
      </c>
      <c r="B29" s="85" t="s">
        <v>245</v>
      </c>
      <c r="C29" s="97">
        <v>2</v>
      </c>
      <c r="D29" s="5">
        <f aca="true" t="shared" si="5" ref="D29:I29">SUMIF($C$7:$C$27,"2",D$7:D$27)</f>
        <v>9791917</v>
      </c>
      <c r="E29" s="5">
        <f t="shared" si="5"/>
        <v>9773717</v>
      </c>
      <c r="F29" s="5">
        <f t="shared" si="5"/>
        <v>10773717</v>
      </c>
      <c r="G29" s="5">
        <f t="shared" si="5"/>
        <v>2643817</v>
      </c>
      <c r="H29" s="5">
        <f t="shared" si="5"/>
        <v>2622703</v>
      </c>
      <c r="I29" s="5">
        <f t="shared" si="5"/>
        <v>2622703</v>
      </c>
      <c r="J29" s="5">
        <f t="shared" si="3"/>
        <v>12435734</v>
      </c>
      <c r="K29" s="5">
        <f t="shared" si="3"/>
        <v>12396420</v>
      </c>
      <c r="L29" s="5">
        <f t="shared" si="3"/>
        <v>13396420</v>
      </c>
    </row>
    <row r="30" spans="1:12" s="3" customFormat="1" ht="15.75">
      <c r="A30" s="1">
        <v>16</v>
      </c>
      <c r="B30" s="85" t="s">
        <v>137</v>
      </c>
      <c r="C30" s="97">
        <v>3</v>
      </c>
      <c r="D30" s="5">
        <f aca="true" t="shared" si="6" ref="D30:I30">SUMIF($C$7:$C$27,"3",D$7:D$27)</f>
        <v>0</v>
      </c>
      <c r="E30" s="5">
        <f t="shared" si="6"/>
        <v>0</v>
      </c>
      <c r="F30" s="5">
        <f t="shared" si="6"/>
        <v>0</v>
      </c>
      <c r="G30" s="5">
        <f t="shared" si="6"/>
        <v>0</v>
      </c>
      <c r="H30" s="5">
        <f t="shared" si="6"/>
        <v>0</v>
      </c>
      <c r="I30" s="5">
        <f t="shared" si="6"/>
        <v>0</v>
      </c>
      <c r="J30" s="5">
        <f t="shared" si="3"/>
        <v>0</v>
      </c>
      <c r="K30" s="5">
        <f t="shared" si="3"/>
        <v>0</v>
      </c>
      <c r="L30" s="5">
        <f t="shared" si="3"/>
        <v>0</v>
      </c>
    </row>
    <row r="31" spans="1:12" s="3" customFormat="1" ht="15.75">
      <c r="A31" s="1">
        <v>17</v>
      </c>
      <c r="B31" s="102" t="s">
        <v>54</v>
      </c>
      <c r="C31" s="97"/>
      <c r="D31" s="14"/>
      <c r="E31" s="14"/>
      <c r="F31" s="14"/>
      <c r="G31" s="14"/>
      <c r="H31" s="14"/>
      <c r="I31" s="14"/>
      <c r="J31" s="14"/>
      <c r="K31" s="14"/>
      <c r="L31" s="14"/>
    </row>
    <row r="32" spans="1:12" s="3" customFormat="1" ht="15.75">
      <c r="A32" s="1">
        <v>18</v>
      </c>
      <c r="B32" s="118" t="s">
        <v>492</v>
      </c>
      <c r="C32" s="97">
        <v>2</v>
      </c>
      <c r="D32" s="5">
        <v>278385</v>
      </c>
      <c r="E32" s="5">
        <v>1853188</v>
      </c>
      <c r="F32" s="5">
        <v>1853188</v>
      </c>
      <c r="G32" s="5">
        <v>75164</v>
      </c>
      <c r="H32" s="5">
        <v>500361</v>
      </c>
      <c r="I32" s="5">
        <v>500361</v>
      </c>
      <c r="J32" s="5">
        <f aca="true" t="shared" si="7" ref="J32:L37">D32+G32</f>
        <v>353549</v>
      </c>
      <c r="K32" s="5">
        <f t="shared" si="7"/>
        <v>2353549</v>
      </c>
      <c r="L32" s="5">
        <f t="shared" si="7"/>
        <v>2353549</v>
      </c>
    </row>
    <row r="33" spans="1:12" s="3" customFormat="1" ht="31.5">
      <c r="A33" s="1">
        <v>19</v>
      </c>
      <c r="B33" s="118" t="s">
        <v>518</v>
      </c>
      <c r="C33" s="97">
        <v>2</v>
      </c>
      <c r="D33" s="5">
        <v>677165</v>
      </c>
      <c r="E33" s="5">
        <v>677165</v>
      </c>
      <c r="F33" s="5">
        <v>677165</v>
      </c>
      <c r="G33" s="5">
        <v>182835</v>
      </c>
      <c r="H33" s="5">
        <v>182835</v>
      </c>
      <c r="I33" s="5">
        <v>182835</v>
      </c>
      <c r="J33" s="5">
        <f t="shared" si="7"/>
        <v>860000</v>
      </c>
      <c r="K33" s="5">
        <f t="shared" si="7"/>
        <v>860000</v>
      </c>
      <c r="L33" s="5">
        <f t="shared" si="7"/>
        <v>860000</v>
      </c>
    </row>
    <row r="34" spans="1:12" s="3" customFormat="1" ht="15.75" hidden="1">
      <c r="A34" s="1"/>
      <c r="B34" s="118"/>
      <c r="C34" s="97">
        <v>2</v>
      </c>
      <c r="D34" s="5"/>
      <c r="E34" s="5"/>
      <c r="F34" s="5"/>
      <c r="G34" s="5"/>
      <c r="H34" s="5"/>
      <c r="I34" s="5"/>
      <c r="J34" s="5">
        <f t="shared" si="7"/>
        <v>0</v>
      </c>
      <c r="K34" s="5">
        <f t="shared" si="7"/>
        <v>0</v>
      </c>
      <c r="L34" s="5">
        <f t="shared" si="7"/>
        <v>0</v>
      </c>
    </row>
    <row r="35" spans="1:12" s="3" customFormat="1" ht="15.75" hidden="1">
      <c r="A35" s="1"/>
      <c r="B35" s="118"/>
      <c r="C35" s="97"/>
      <c r="D35" s="5"/>
      <c r="E35" s="5"/>
      <c r="F35" s="5"/>
      <c r="G35" s="5"/>
      <c r="H35" s="5"/>
      <c r="I35" s="5"/>
      <c r="J35" s="5">
        <f t="shared" si="7"/>
        <v>0</v>
      </c>
      <c r="K35" s="5">
        <f t="shared" si="7"/>
        <v>0</v>
      </c>
      <c r="L35" s="5">
        <f t="shared" si="7"/>
        <v>0</v>
      </c>
    </row>
    <row r="36" spans="1:12" s="3" customFormat="1" ht="31.5">
      <c r="A36" s="1" t="s">
        <v>742</v>
      </c>
      <c r="B36" s="7" t="s">
        <v>741</v>
      </c>
      <c r="C36" s="97">
        <v>2</v>
      </c>
      <c r="D36" s="5">
        <v>0</v>
      </c>
      <c r="E36" s="5">
        <v>0</v>
      </c>
      <c r="F36" s="5">
        <v>629921</v>
      </c>
      <c r="G36" s="5">
        <v>0</v>
      </c>
      <c r="H36" s="5">
        <v>0</v>
      </c>
      <c r="I36" s="5">
        <v>170079</v>
      </c>
      <c r="J36" s="5">
        <f t="shared" si="7"/>
        <v>0</v>
      </c>
      <c r="K36" s="5">
        <f t="shared" si="7"/>
        <v>0</v>
      </c>
      <c r="L36" s="5">
        <f t="shared" si="7"/>
        <v>800000</v>
      </c>
    </row>
    <row r="37" spans="1:12" s="3" customFormat="1" ht="15.75">
      <c r="A37" s="1" t="s">
        <v>634</v>
      </c>
      <c r="B37" s="7" t="s">
        <v>633</v>
      </c>
      <c r="C37" s="97">
        <v>2</v>
      </c>
      <c r="D37" s="5">
        <v>0</v>
      </c>
      <c r="E37" s="5">
        <v>460000</v>
      </c>
      <c r="F37" s="5">
        <v>460000</v>
      </c>
      <c r="G37" s="5">
        <v>0</v>
      </c>
      <c r="H37" s="5">
        <v>124200</v>
      </c>
      <c r="I37" s="5">
        <v>124200</v>
      </c>
      <c r="J37" s="5">
        <f t="shared" si="7"/>
        <v>0</v>
      </c>
      <c r="K37" s="5">
        <f t="shared" si="7"/>
        <v>584200</v>
      </c>
      <c r="L37" s="5">
        <f t="shared" si="7"/>
        <v>584200</v>
      </c>
    </row>
    <row r="38" spans="1:12" s="3" customFormat="1" ht="15.75">
      <c r="A38" s="1">
        <v>20</v>
      </c>
      <c r="B38" s="7" t="s">
        <v>216</v>
      </c>
      <c r="C38" s="97"/>
      <c r="D38" s="5">
        <f>SUM(D32:D37)</f>
        <v>955550</v>
      </c>
      <c r="E38" s="5">
        <f>SUM(E32:E37)</f>
        <v>2990353</v>
      </c>
      <c r="F38" s="5">
        <f>SUM(F32:F37)</f>
        <v>3620274</v>
      </c>
      <c r="G38" s="112"/>
      <c r="H38" s="112"/>
      <c r="I38" s="112"/>
      <c r="J38" s="112"/>
      <c r="K38" s="112"/>
      <c r="L38" s="112"/>
    </row>
    <row r="39" spans="1:12" s="3" customFormat="1" ht="31.5" hidden="1">
      <c r="A39" s="1"/>
      <c r="B39" s="7" t="s">
        <v>217</v>
      </c>
      <c r="C39" s="97"/>
      <c r="D39" s="5"/>
      <c r="E39" s="5"/>
      <c r="F39" s="5"/>
      <c r="G39" s="112"/>
      <c r="H39" s="112"/>
      <c r="I39" s="112"/>
      <c r="J39" s="112"/>
      <c r="K39" s="112"/>
      <c r="L39" s="112"/>
    </row>
    <row r="40" spans="1:12" s="3" customFormat="1" ht="15.75" hidden="1">
      <c r="A40" s="1"/>
      <c r="B40" s="7"/>
      <c r="C40" s="97"/>
      <c r="D40" s="5"/>
      <c r="E40" s="5"/>
      <c r="F40" s="5"/>
      <c r="G40" s="5"/>
      <c r="H40" s="5"/>
      <c r="I40" s="5"/>
      <c r="J40" s="5">
        <f aca="true" t="shared" si="8" ref="J40:L41">D40+G40</f>
        <v>0</v>
      </c>
      <c r="K40" s="5">
        <f t="shared" si="8"/>
        <v>0</v>
      </c>
      <c r="L40" s="5">
        <f t="shared" si="8"/>
        <v>0</v>
      </c>
    </row>
    <row r="41" spans="1:12" s="3" customFormat="1" ht="15.75" hidden="1">
      <c r="A41" s="1"/>
      <c r="B41" s="7"/>
      <c r="C41" s="97"/>
      <c r="D41" s="5"/>
      <c r="E41" s="5"/>
      <c r="F41" s="5"/>
      <c r="G41" s="5"/>
      <c r="H41" s="5"/>
      <c r="I41" s="5"/>
      <c r="J41" s="5">
        <f t="shared" si="8"/>
        <v>0</v>
      </c>
      <c r="K41" s="5">
        <f t="shared" si="8"/>
        <v>0</v>
      </c>
      <c r="L41" s="5">
        <f t="shared" si="8"/>
        <v>0</v>
      </c>
    </row>
    <row r="42" spans="1:12" s="3" customFormat="1" ht="31.5" hidden="1">
      <c r="A42" s="1"/>
      <c r="B42" s="7" t="s">
        <v>218</v>
      </c>
      <c r="C42" s="97"/>
      <c r="D42" s="5">
        <f>SUM(D40:D41)</f>
        <v>0</v>
      </c>
      <c r="E42" s="5">
        <f>SUM(E40:E41)</f>
        <v>0</v>
      </c>
      <c r="F42" s="5">
        <f>SUM(F40:F41)</f>
        <v>0</v>
      </c>
      <c r="G42" s="112"/>
      <c r="H42" s="112"/>
      <c r="I42" s="112"/>
      <c r="J42" s="112"/>
      <c r="K42" s="112"/>
      <c r="L42" s="112"/>
    </row>
    <row r="43" spans="1:12" s="3" customFormat="1" ht="47.25">
      <c r="A43" s="1">
        <v>21</v>
      </c>
      <c r="B43" s="7" t="s">
        <v>219</v>
      </c>
      <c r="C43" s="97"/>
      <c r="D43" s="112"/>
      <c r="E43" s="112"/>
      <c r="F43" s="112"/>
      <c r="G43" s="5">
        <f>SUM(G31:G42)</f>
        <v>257999</v>
      </c>
      <c r="H43" s="5">
        <f>SUM(H31:H42)</f>
        <v>807396</v>
      </c>
      <c r="I43" s="5">
        <f>SUM(I31:I42)</f>
        <v>977475</v>
      </c>
      <c r="J43" s="112"/>
      <c r="K43" s="112"/>
      <c r="L43" s="112"/>
    </row>
    <row r="44" spans="1:12" s="3" customFormat="1" ht="15.75">
      <c r="A44" s="1">
        <v>22</v>
      </c>
      <c r="B44" s="9" t="s">
        <v>54</v>
      </c>
      <c r="C44" s="97"/>
      <c r="D44" s="14">
        <f aca="true" t="shared" si="9" ref="D44:I44">SUM(D45:D47)</f>
        <v>955550</v>
      </c>
      <c r="E44" s="14">
        <f t="shared" si="9"/>
        <v>2990353</v>
      </c>
      <c r="F44" s="14">
        <f t="shared" si="9"/>
        <v>3620274</v>
      </c>
      <c r="G44" s="14">
        <f t="shared" si="9"/>
        <v>257999</v>
      </c>
      <c r="H44" s="14">
        <f t="shared" si="9"/>
        <v>807396</v>
      </c>
      <c r="I44" s="14">
        <f t="shared" si="9"/>
        <v>977475</v>
      </c>
      <c r="J44" s="14">
        <f aca="true" t="shared" si="10" ref="J44:L47">D44+G44</f>
        <v>1213549</v>
      </c>
      <c r="K44" s="14">
        <f t="shared" si="10"/>
        <v>3797749</v>
      </c>
      <c r="L44" s="14">
        <f t="shared" si="10"/>
        <v>4597749</v>
      </c>
    </row>
    <row r="45" spans="1:12" s="3" customFormat="1" ht="31.5">
      <c r="A45" s="1">
        <v>23</v>
      </c>
      <c r="B45" s="85" t="s">
        <v>403</v>
      </c>
      <c r="C45" s="97">
        <v>1</v>
      </c>
      <c r="D45" s="5">
        <f aca="true" t="shared" si="11" ref="D45:I45">SUMIF($C$31:$C$44,"1",D$31:D$44)</f>
        <v>0</v>
      </c>
      <c r="E45" s="5">
        <f t="shared" si="11"/>
        <v>0</v>
      </c>
      <c r="F45" s="5">
        <f t="shared" si="11"/>
        <v>0</v>
      </c>
      <c r="G45" s="5">
        <f t="shared" si="11"/>
        <v>0</v>
      </c>
      <c r="H45" s="5">
        <f t="shared" si="11"/>
        <v>0</v>
      </c>
      <c r="I45" s="5">
        <f t="shared" si="11"/>
        <v>0</v>
      </c>
      <c r="J45" s="5">
        <f t="shared" si="10"/>
        <v>0</v>
      </c>
      <c r="K45" s="5">
        <f t="shared" si="10"/>
        <v>0</v>
      </c>
      <c r="L45" s="5">
        <f t="shared" si="10"/>
        <v>0</v>
      </c>
    </row>
    <row r="46" spans="1:12" s="3" customFormat="1" ht="15.75">
      <c r="A46" s="1">
        <v>24</v>
      </c>
      <c r="B46" s="85" t="s">
        <v>245</v>
      </c>
      <c r="C46" s="97">
        <v>2</v>
      </c>
      <c r="D46" s="5">
        <f aca="true" t="shared" si="12" ref="D46:I46">SUMIF($C$31:$C$44,"2",D$31:D$44)</f>
        <v>955550</v>
      </c>
      <c r="E46" s="5">
        <f t="shared" si="12"/>
        <v>2990353</v>
      </c>
      <c r="F46" s="5">
        <f t="shared" si="12"/>
        <v>3620274</v>
      </c>
      <c r="G46" s="5">
        <f t="shared" si="12"/>
        <v>257999</v>
      </c>
      <c r="H46" s="5">
        <f t="shared" si="12"/>
        <v>807396</v>
      </c>
      <c r="I46" s="5">
        <f t="shared" si="12"/>
        <v>977475</v>
      </c>
      <c r="J46" s="5">
        <f t="shared" si="10"/>
        <v>1213549</v>
      </c>
      <c r="K46" s="5">
        <f t="shared" si="10"/>
        <v>3797749</v>
      </c>
      <c r="L46" s="5">
        <f t="shared" si="10"/>
        <v>4597749</v>
      </c>
    </row>
    <row r="47" spans="1:12" s="3" customFormat="1" ht="15.75">
      <c r="A47" s="1">
        <v>25</v>
      </c>
      <c r="B47" s="85" t="s">
        <v>137</v>
      </c>
      <c r="C47" s="97">
        <v>3</v>
      </c>
      <c r="D47" s="5">
        <f aca="true" t="shared" si="13" ref="D47:I47">SUMIF($C$31:$C$44,"3",D$31:D$44)</f>
        <v>0</v>
      </c>
      <c r="E47" s="5">
        <f t="shared" si="13"/>
        <v>0</v>
      </c>
      <c r="F47" s="5">
        <f t="shared" si="13"/>
        <v>0</v>
      </c>
      <c r="G47" s="5">
        <f t="shared" si="13"/>
        <v>0</v>
      </c>
      <c r="H47" s="5">
        <f t="shared" si="13"/>
        <v>0</v>
      </c>
      <c r="I47" s="5">
        <f t="shared" si="13"/>
        <v>0</v>
      </c>
      <c r="J47" s="5">
        <f t="shared" si="10"/>
        <v>0</v>
      </c>
      <c r="K47" s="5">
        <f t="shared" si="10"/>
        <v>0</v>
      </c>
      <c r="L47" s="5">
        <f t="shared" si="10"/>
        <v>0</v>
      </c>
    </row>
    <row r="48" spans="1:12" s="3" customFormat="1" ht="31.5">
      <c r="A48" s="1">
        <v>26</v>
      </c>
      <c r="B48" s="102" t="s">
        <v>220</v>
      </c>
      <c r="C48" s="97"/>
      <c r="D48" s="14"/>
      <c r="E48" s="14"/>
      <c r="F48" s="14"/>
      <c r="G48" s="14"/>
      <c r="H48" s="14"/>
      <c r="I48" s="14"/>
      <c r="J48" s="14"/>
      <c r="K48" s="14"/>
      <c r="L48" s="14"/>
    </row>
    <row r="49" spans="1:12" s="3" customFormat="1" ht="47.25" hidden="1">
      <c r="A49" s="1"/>
      <c r="B49" s="62" t="s">
        <v>223</v>
      </c>
      <c r="C49" s="97"/>
      <c r="D49" s="5"/>
      <c r="E49" s="5"/>
      <c r="F49" s="5"/>
      <c r="G49" s="112"/>
      <c r="H49" s="112"/>
      <c r="I49" s="112"/>
      <c r="J49" s="5">
        <f aca="true" t="shared" si="14" ref="J49:J68">D49+G49</f>
        <v>0</v>
      </c>
      <c r="K49" s="5">
        <f aca="true" t="shared" si="15" ref="K49:K68">E49+H49</f>
        <v>0</v>
      </c>
      <c r="L49" s="5">
        <f aca="true" t="shared" si="16" ref="L49:L68">F49+I49</f>
        <v>0</v>
      </c>
    </row>
    <row r="50" spans="1:12" s="3" customFormat="1" ht="15.75" hidden="1">
      <c r="A50" s="1"/>
      <c r="B50" s="62"/>
      <c r="C50" s="97"/>
      <c r="D50" s="5"/>
      <c r="E50" s="5"/>
      <c r="F50" s="5"/>
      <c r="G50" s="112"/>
      <c r="H50" s="112"/>
      <c r="I50" s="112"/>
      <c r="J50" s="5">
        <f t="shared" si="14"/>
        <v>0</v>
      </c>
      <c r="K50" s="5">
        <f t="shared" si="15"/>
        <v>0</v>
      </c>
      <c r="L50" s="5">
        <f t="shared" si="16"/>
        <v>0</v>
      </c>
    </row>
    <row r="51" spans="1:12" s="3" customFormat="1" ht="47.25" hidden="1">
      <c r="A51" s="1"/>
      <c r="B51" s="62" t="s">
        <v>222</v>
      </c>
      <c r="C51" s="97"/>
      <c r="D51" s="5"/>
      <c r="E51" s="5"/>
      <c r="F51" s="5"/>
      <c r="G51" s="112"/>
      <c r="H51" s="112"/>
      <c r="I51" s="112"/>
      <c r="J51" s="5">
        <f t="shared" si="14"/>
        <v>0</v>
      </c>
      <c r="K51" s="5">
        <f t="shared" si="15"/>
        <v>0</v>
      </c>
      <c r="L51" s="5">
        <f t="shared" si="16"/>
        <v>0</v>
      </c>
    </row>
    <row r="52" spans="1:12" s="3" customFormat="1" ht="15.75" hidden="1">
      <c r="A52" s="1"/>
      <c r="B52" s="62"/>
      <c r="C52" s="97"/>
      <c r="D52" s="5"/>
      <c r="E52" s="5"/>
      <c r="F52" s="5"/>
      <c r="G52" s="112"/>
      <c r="H52" s="112"/>
      <c r="I52" s="112"/>
      <c r="J52" s="5">
        <f t="shared" si="14"/>
        <v>0</v>
      </c>
      <c r="K52" s="5">
        <f t="shared" si="15"/>
        <v>0</v>
      </c>
      <c r="L52" s="5">
        <f t="shared" si="16"/>
        <v>0</v>
      </c>
    </row>
    <row r="53" spans="1:12" s="3" customFormat="1" ht="47.25" hidden="1">
      <c r="A53" s="1"/>
      <c r="B53" s="62" t="s">
        <v>221</v>
      </c>
      <c r="C53" s="97"/>
      <c r="D53" s="5"/>
      <c r="E53" s="5"/>
      <c r="F53" s="5"/>
      <c r="G53" s="112"/>
      <c r="H53" s="112"/>
      <c r="I53" s="112"/>
      <c r="J53" s="5">
        <f t="shared" si="14"/>
        <v>0</v>
      </c>
      <c r="K53" s="5">
        <f t="shared" si="15"/>
        <v>0</v>
      </c>
      <c r="L53" s="5">
        <f t="shared" si="16"/>
        <v>0</v>
      </c>
    </row>
    <row r="54" spans="1:12" s="3" customFormat="1" ht="63">
      <c r="A54" s="1">
        <v>27</v>
      </c>
      <c r="B54" s="85" t="s">
        <v>565</v>
      </c>
      <c r="C54" s="97">
        <v>2</v>
      </c>
      <c r="D54" s="5">
        <v>20488</v>
      </c>
      <c r="E54" s="5">
        <v>20488</v>
      </c>
      <c r="F54" s="5">
        <v>20488</v>
      </c>
      <c r="G54" s="112"/>
      <c r="H54" s="112"/>
      <c r="I54" s="112"/>
      <c r="J54" s="5">
        <f t="shared" si="14"/>
        <v>20488</v>
      </c>
      <c r="K54" s="5">
        <f t="shared" si="15"/>
        <v>20488</v>
      </c>
      <c r="L54" s="5">
        <f t="shared" si="16"/>
        <v>20488</v>
      </c>
    </row>
    <row r="55" spans="1:12" s="3" customFormat="1" ht="63">
      <c r="A55" s="1">
        <v>28</v>
      </c>
      <c r="B55" s="62" t="s">
        <v>388</v>
      </c>
      <c r="C55" s="97"/>
      <c r="D55" s="5">
        <f>SUM(D54)</f>
        <v>20488</v>
      </c>
      <c r="E55" s="5">
        <f>SUM(E54)</f>
        <v>20488</v>
      </c>
      <c r="F55" s="5">
        <f>SUM(F54)</f>
        <v>20488</v>
      </c>
      <c r="G55" s="112"/>
      <c r="H55" s="112"/>
      <c r="I55" s="112"/>
      <c r="J55" s="5">
        <f t="shared" si="14"/>
        <v>20488</v>
      </c>
      <c r="K55" s="5">
        <f t="shared" si="15"/>
        <v>20488</v>
      </c>
      <c r="L55" s="5">
        <f t="shared" si="16"/>
        <v>20488</v>
      </c>
    </row>
    <row r="56" spans="1:12" s="3" customFormat="1" ht="47.25" hidden="1">
      <c r="A56" s="1"/>
      <c r="B56" s="62" t="s">
        <v>224</v>
      </c>
      <c r="C56" s="97"/>
      <c r="D56" s="5"/>
      <c r="E56" s="5"/>
      <c r="F56" s="5"/>
      <c r="G56" s="112"/>
      <c r="H56" s="112"/>
      <c r="I56" s="112"/>
      <c r="J56" s="5">
        <f t="shared" si="14"/>
        <v>0</v>
      </c>
      <c r="K56" s="5">
        <f t="shared" si="15"/>
        <v>0</v>
      </c>
      <c r="L56" s="5">
        <f t="shared" si="16"/>
        <v>0</v>
      </c>
    </row>
    <row r="57" spans="1:12" s="3" customFormat="1" ht="15.75" hidden="1">
      <c r="A57" s="1"/>
      <c r="B57" s="62"/>
      <c r="C57" s="97"/>
      <c r="D57" s="5"/>
      <c r="E57" s="5"/>
      <c r="F57" s="5"/>
      <c r="G57" s="112"/>
      <c r="H57" s="112"/>
      <c r="I57" s="112"/>
      <c r="J57" s="5">
        <f t="shared" si="14"/>
        <v>0</v>
      </c>
      <c r="K57" s="5">
        <f t="shared" si="15"/>
        <v>0</v>
      </c>
      <c r="L57" s="5">
        <f t="shared" si="16"/>
        <v>0</v>
      </c>
    </row>
    <row r="58" spans="1:12" s="3" customFormat="1" ht="47.25" hidden="1">
      <c r="A58" s="1"/>
      <c r="B58" s="62" t="s">
        <v>225</v>
      </c>
      <c r="C58" s="97"/>
      <c r="D58" s="5"/>
      <c r="E58" s="5"/>
      <c r="F58" s="5"/>
      <c r="G58" s="112"/>
      <c r="H58" s="112"/>
      <c r="I58" s="112"/>
      <c r="J58" s="5">
        <f t="shared" si="14"/>
        <v>0</v>
      </c>
      <c r="K58" s="5">
        <f t="shared" si="15"/>
        <v>0</v>
      </c>
      <c r="L58" s="5">
        <f t="shared" si="16"/>
        <v>0</v>
      </c>
    </row>
    <row r="59" spans="1:12" s="3" customFormat="1" ht="15.75" hidden="1">
      <c r="A59" s="1"/>
      <c r="B59" s="62"/>
      <c r="C59" s="97"/>
      <c r="D59" s="5"/>
      <c r="E59" s="5"/>
      <c r="F59" s="5"/>
      <c r="G59" s="112"/>
      <c r="H59" s="112"/>
      <c r="I59" s="112"/>
      <c r="J59" s="5">
        <f t="shared" si="14"/>
        <v>0</v>
      </c>
      <c r="K59" s="5">
        <f t="shared" si="15"/>
        <v>0</v>
      </c>
      <c r="L59" s="5">
        <f t="shared" si="16"/>
        <v>0</v>
      </c>
    </row>
    <row r="60" spans="1:12" s="3" customFormat="1" ht="15.75" hidden="1">
      <c r="A60" s="1"/>
      <c r="B60" s="62" t="s">
        <v>226</v>
      </c>
      <c r="C60" s="97"/>
      <c r="D60" s="5"/>
      <c r="E60" s="5"/>
      <c r="F60" s="5"/>
      <c r="G60" s="112"/>
      <c r="H60" s="112"/>
      <c r="I60" s="112"/>
      <c r="J60" s="5">
        <f t="shared" si="14"/>
        <v>0</v>
      </c>
      <c r="K60" s="5">
        <f t="shared" si="15"/>
        <v>0</v>
      </c>
      <c r="L60" s="5">
        <f t="shared" si="16"/>
        <v>0</v>
      </c>
    </row>
    <row r="61" spans="1:12" s="3" customFormat="1" ht="15.75" hidden="1">
      <c r="A61" s="1"/>
      <c r="B61" s="132"/>
      <c r="C61" s="97"/>
      <c r="D61" s="5"/>
      <c r="E61" s="5"/>
      <c r="F61" s="5"/>
      <c r="G61" s="112"/>
      <c r="H61" s="112"/>
      <c r="I61" s="112"/>
      <c r="J61" s="5">
        <f t="shared" si="14"/>
        <v>0</v>
      </c>
      <c r="K61" s="5">
        <f t="shared" si="15"/>
        <v>0</v>
      </c>
      <c r="L61" s="5">
        <f t="shared" si="16"/>
        <v>0</v>
      </c>
    </row>
    <row r="62" spans="1:12" s="3" customFormat="1" ht="15.75">
      <c r="A62" s="1" t="s">
        <v>612</v>
      </c>
      <c r="B62" s="239" t="s">
        <v>608</v>
      </c>
      <c r="C62" s="97">
        <v>2</v>
      </c>
      <c r="D62" s="5">
        <v>0</v>
      </c>
      <c r="E62" s="5">
        <v>10000</v>
      </c>
      <c r="F62" s="5">
        <v>10000</v>
      </c>
      <c r="G62" s="112"/>
      <c r="H62" s="112"/>
      <c r="I62" s="112"/>
      <c r="J62" s="5">
        <f t="shared" si="14"/>
        <v>0</v>
      </c>
      <c r="K62" s="5">
        <f t="shared" si="15"/>
        <v>10000</v>
      </c>
      <c r="L62" s="5">
        <f t="shared" si="16"/>
        <v>10000</v>
      </c>
    </row>
    <row r="63" spans="1:12" s="3" customFormat="1" ht="63">
      <c r="A63" s="1" t="s">
        <v>613</v>
      </c>
      <c r="B63" s="62" t="s">
        <v>227</v>
      </c>
      <c r="C63" s="97"/>
      <c r="D63" s="5">
        <f>SUM(D61:D62)</f>
        <v>0</v>
      </c>
      <c r="E63" s="5">
        <f>SUM(E61:E62)</f>
        <v>10000</v>
      </c>
      <c r="F63" s="5">
        <f>SUM(F61:F62)</f>
        <v>10000</v>
      </c>
      <c r="G63" s="112"/>
      <c r="H63" s="112"/>
      <c r="I63" s="112"/>
      <c r="J63" s="5">
        <f t="shared" si="14"/>
        <v>0</v>
      </c>
      <c r="K63" s="5">
        <f t="shared" si="15"/>
        <v>10000</v>
      </c>
      <c r="L63" s="5">
        <f t="shared" si="16"/>
        <v>10000</v>
      </c>
    </row>
    <row r="64" spans="1:12" s="3" customFormat="1" ht="31.5">
      <c r="A64" s="1">
        <v>29</v>
      </c>
      <c r="B64" s="9" t="s">
        <v>55</v>
      </c>
      <c r="C64" s="97"/>
      <c r="D64" s="14">
        <f aca="true" t="shared" si="17" ref="D64:I64">SUM(D65:D67)</f>
        <v>20488</v>
      </c>
      <c r="E64" s="14">
        <f t="shared" si="17"/>
        <v>30488</v>
      </c>
      <c r="F64" s="14">
        <f t="shared" si="17"/>
        <v>30488</v>
      </c>
      <c r="G64" s="14">
        <f t="shared" si="17"/>
        <v>0</v>
      </c>
      <c r="H64" s="14">
        <f t="shared" si="17"/>
        <v>0</v>
      </c>
      <c r="I64" s="14">
        <f t="shared" si="17"/>
        <v>0</v>
      </c>
      <c r="J64" s="14">
        <f t="shared" si="14"/>
        <v>20488</v>
      </c>
      <c r="K64" s="14">
        <f t="shared" si="15"/>
        <v>30488</v>
      </c>
      <c r="L64" s="14">
        <f t="shared" si="16"/>
        <v>30488</v>
      </c>
    </row>
    <row r="65" spans="1:12" s="3" customFormat="1" ht="31.5">
      <c r="A65" s="1">
        <v>30</v>
      </c>
      <c r="B65" s="85" t="s">
        <v>403</v>
      </c>
      <c r="C65" s="97">
        <v>1</v>
      </c>
      <c r="D65" s="5">
        <f aca="true" t="shared" si="18" ref="D65:I65">SUMIF($C$48:$C$64,"1",D$48:D$64)</f>
        <v>0</v>
      </c>
      <c r="E65" s="5">
        <f t="shared" si="18"/>
        <v>0</v>
      </c>
      <c r="F65" s="5">
        <f t="shared" si="18"/>
        <v>0</v>
      </c>
      <c r="G65" s="5">
        <f t="shared" si="18"/>
        <v>0</v>
      </c>
      <c r="H65" s="5">
        <f t="shared" si="18"/>
        <v>0</v>
      </c>
      <c r="I65" s="5">
        <f t="shared" si="18"/>
        <v>0</v>
      </c>
      <c r="J65" s="5">
        <f t="shared" si="14"/>
        <v>0</v>
      </c>
      <c r="K65" s="5">
        <f t="shared" si="15"/>
        <v>0</v>
      </c>
      <c r="L65" s="5">
        <f t="shared" si="16"/>
        <v>0</v>
      </c>
    </row>
    <row r="66" spans="1:12" s="3" customFormat="1" ht="15.75">
      <c r="A66" s="1">
        <v>31</v>
      </c>
      <c r="B66" s="85" t="s">
        <v>245</v>
      </c>
      <c r="C66" s="97">
        <v>2</v>
      </c>
      <c r="D66" s="5">
        <f aca="true" t="shared" si="19" ref="D66:I66">SUMIF($C$48:$C$64,"2",D$48:D$64)</f>
        <v>20488</v>
      </c>
      <c r="E66" s="5">
        <f t="shared" si="19"/>
        <v>30488</v>
      </c>
      <c r="F66" s="5">
        <f t="shared" si="19"/>
        <v>30488</v>
      </c>
      <c r="G66" s="5">
        <f t="shared" si="19"/>
        <v>0</v>
      </c>
      <c r="H66" s="5">
        <f t="shared" si="19"/>
        <v>0</v>
      </c>
      <c r="I66" s="5">
        <f t="shared" si="19"/>
        <v>0</v>
      </c>
      <c r="J66" s="5">
        <f t="shared" si="14"/>
        <v>20488</v>
      </c>
      <c r="K66" s="5">
        <f t="shared" si="15"/>
        <v>30488</v>
      </c>
      <c r="L66" s="5">
        <f t="shared" si="16"/>
        <v>30488</v>
      </c>
    </row>
    <row r="67" spans="1:12" s="3" customFormat="1" ht="15.75">
      <c r="A67" s="1">
        <v>32</v>
      </c>
      <c r="B67" s="85" t="s">
        <v>137</v>
      </c>
      <c r="C67" s="97">
        <v>3</v>
      </c>
      <c r="D67" s="5">
        <f aca="true" t="shared" si="20" ref="D67:I67">SUMIF($C$48:$C$64,"3",D$48:D$64)</f>
        <v>0</v>
      </c>
      <c r="E67" s="5">
        <f t="shared" si="20"/>
        <v>0</v>
      </c>
      <c r="F67" s="5">
        <f t="shared" si="20"/>
        <v>0</v>
      </c>
      <c r="G67" s="5">
        <f t="shared" si="20"/>
        <v>0</v>
      </c>
      <c r="H67" s="5">
        <f t="shared" si="20"/>
        <v>0</v>
      </c>
      <c r="I67" s="5">
        <f t="shared" si="20"/>
        <v>0</v>
      </c>
      <c r="J67" s="5">
        <f t="shared" si="14"/>
        <v>0</v>
      </c>
      <c r="K67" s="5">
        <f t="shared" si="15"/>
        <v>0</v>
      </c>
      <c r="L67" s="5">
        <f t="shared" si="16"/>
        <v>0</v>
      </c>
    </row>
    <row r="68" spans="1:12" s="3" customFormat="1" ht="31.5">
      <c r="A68" s="1">
        <v>33</v>
      </c>
      <c r="B68" s="9" t="s">
        <v>180</v>
      </c>
      <c r="C68" s="97"/>
      <c r="D68" s="14">
        <f aca="true" t="shared" si="21" ref="D68:I68">D27+D44+D64</f>
        <v>10767955</v>
      </c>
      <c r="E68" s="14">
        <f t="shared" si="21"/>
        <v>12794558</v>
      </c>
      <c r="F68" s="14">
        <f t="shared" si="21"/>
        <v>14424479</v>
      </c>
      <c r="G68" s="14">
        <f t="shared" si="21"/>
        <v>2901816</v>
      </c>
      <c r="H68" s="14">
        <f t="shared" si="21"/>
        <v>3430099</v>
      </c>
      <c r="I68" s="14">
        <f t="shared" si="21"/>
        <v>3600178</v>
      </c>
      <c r="J68" s="14">
        <f t="shared" si="14"/>
        <v>13669771</v>
      </c>
      <c r="K68" s="14">
        <f t="shared" si="15"/>
        <v>16224657</v>
      </c>
      <c r="L68" s="14">
        <f t="shared" si="16"/>
        <v>18024657</v>
      </c>
    </row>
    <row r="69" spans="11:12" ht="15.75">
      <c r="K69" s="241"/>
      <c r="L69" s="241" t="s">
        <v>620</v>
      </c>
    </row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7" ht="15.75"/>
    <row r="88" ht="15.75"/>
    <row r="89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</sheetData>
  <sheetProtection/>
  <mergeCells count="7">
    <mergeCell ref="B5:B6"/>
    <mergeCell ref="C5:C6"/>
    <mergeCell ref="D5:F5"/>
    <mergeCell ref="G5:I5"/>
    <mergeCell ref="J5:L5"/>
    <mergeCell ref="A1:L1"/>
    <mergeCell ref="A2:L2"/>
  </mergeCells>
  <printOptions horizontalCentered="1"/>
  <pageMargins left="0.31496062992125984" right="0.07874015748031496" top="0.7480314960629921" bottom="0.35433070866141736" header="0.31496062992125984" footer="0.31496062992125984"/>
  <pageSetup fitToHeight="1" fitToWidth="1" horizontalDpi="600" verticalDpi="600" orientation="landscape" paperSize="9" scale="51" r:id="rId3"/>
  <headerFooter>
    <oddHeader>&amp;R&amp;"Arial,Normál"&amp;10 2. melléklet az 1/2018.(III.12.) önkormányzati rendelethez
"&amp;"Arial,Dőlt"2. melléklet a 2/2017.(III.13.) önkormányzati rendelethez</oddHeader>
    <oddFooter>&amp;C&amp;P. oldal, összesen: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3"/>
  <sheetViews>
    <sheetView zoomScalePageLayoutView="0" workbookViewId="0" topLeftCell="A1">
      <selection activeCell="J1" sqref="J1:J16384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5" width="10.7109375" style="21" customWidth="1"/>
    <col min="6" max="6" width="11.7109375" style="21" customWidth="1"/>
    <col min="7" max="8" width="9.140625" style="21" customWidth="1"/>
    <col min="9" max="9" width="11.7109375" style="21" customWidth="1"/>
    <col min="10" max="16384" width="9.140625" style="21" customWidth="1"/>
  </cols>
  <sheetData>
    <row r="1" spans="1:9" s="16" customFormat="1" ht="15.75">
      <c r="A1" s="378" t="s">
        <v>529</v>
      </c>
      <c r="B1" s="378"/>
      <c r="C1" s="378"/>
      <c r="D1" s="378"/>
      <c r="E1" s="378"/>
      <c r="F1" s="378"/>
      <c r="G1" s="378"/>
      <c r="H1" s="378"/>
      <c r="I1" s="378"/>
    </row>
    <row r="2" spans="1:9" s="16" customFormat="1" ht="15.75">
      <c r="A2" s="377" t="s">
        <v>558</v>
      </c>
      <c r="B2" s="377"/>
      <c r="C2" s="377"/>
      <c r="D2" s="377"/>
      <c r="E2" s="377"/>
      <c r="F2" s="377"/>
      <c r="G2" s="377"/>
      <c r="H2" s="377"/>
      <c r="I2" s="377"/>
    </row>
    <row r="3" spans="1:9" s="16" customFormat="1" ht="15.75">
      <c r="A3" s="377" t="s">
        <v>179</v>
      </c>
      <c r="B3" s="377"/>
      <c r="C3" s="377"/>
      <c r="D3" s="377"/>
      <c r="E3" s="377"/>
      <c r="F3" s="377"/>
      <c r="G3" s="377"/>
      <c r="H3" s="377"/>
      <c r="I3" s="377"/>
    </row>
    <row r="4" spans="1:9" ht="15.75">
      <c r="A4" s="377" t="s">
        <v>490</v>
      </c>
      <c r="B4" s="377"/>
      <c r="C4" s="377"/>
      <c r="D4" s="377"/>
      <c r="E4" s="377"/>
      <c r="F4" s="377"/>
      <c r="G4" s="377"/>
      <c r="H4" s="377"/>
      <c r="I4" s="377"/>
    </row>
    <row r="5" spans="1:9" ht="15.75">
      <c r="A5" s="42"/>
      <c r="B5" s="42"/>
      <c r="C5" s="16"/>
      <c r="D5" s="16"/>
      <c r="E5" s="16"/>
      <c r="F5" s="16"/>
      <c r="G5" s="16"/>
      <c r="H5" s="16"/>
      <c r="I5" s="16"/>
    </row>
    <row r="6" spans="1:9" s="3" customFormat="1" ht="15.75">
      <c r="A6" s="1"/>
      <c r="B6" s="1" t="s">
        <v>0</v>
      </c>
      <c r="C6" s="44" t="s">
        <v>1</v>
      </c>
      <c r="D6" s="44" t="s">
        <v>2</v>
      </c>
      <c r="E6" s="44" t="s">
        <v>3</v>
      </c>
      <c r="F6" s="44" t="s">
        <v>6</v>
      </c>
      <c r="G6" s="44" t="s">
        <v>56</v>
      </c>
      <c r="H6" s="44" t="s">
        <v>57</v>
      </c>
      <c r="I6" s="44" t="s">
        <v>58</v>
      </c>
    </row>
    <row r="7" spans="1:9" s="3" customFormat="1" ht="15.75">
      <c r="A7" s="1">
        <v>1</v>
      </c>
      <c r="B7" s="379" t="s">
        <v>9</v>
      </c>
      <c r="C7" s="373" t="s">
        <v>386</v>
      </c>
      <c r="D7" s="374"/>
      <c r="E7" s="375"/>
      <c r="F7" s="4" t="s">
        <v>409</v>
      </c>
      <c r="G7" s="4" t="s">
        <v>491</v>
      </c>
      <c r="H7" s="4" t="s">
        <v>559</v>
      </c>
      <c r="I7" s="4" t="s">
        <v>5</v>
      </c>
    </row>
    <row r="8" spans="1:9" s="3" customFormat="1" ht="31.5">
      <c r="A8" s="1">
        <v>2</v>
      </c>
      <c r="B8" s="380"/>
      <c r="C8" s="6" t="s">
        <v>4</v>
      </c>
      <c r="D8" s="6" t="s">
        <v>690</v>
      </c>
      <c r="E8" s="6" t="s">
        <v>690</v>
      </c>
      <c r="F8" s="6" t="s">
        <v>4</v>
      </c>
      <c r="G8" s="6" t="s">
        <v>4</v>
      </c>
      <c r="H8" s="6" t="s">
        <v>4</v>
      </c>
      <c r="I8" s="6" t="s">
        <v>4</v>
      </c>
    </row>
    <row r="9" spans="1:10" ht="15.75">
      <c r="A9" s="1">
        <v>3</v>
      </c>
      <c r="B9" s="45" t="s">
        <v>404</v>
      </c>
      <c r="C9" s="15">
        <f>Bevételek!C135+Bevételek!C136+Bevételek!C138+Bevételek!C139+Bevételek!C144</f>
        <v>1574000</v>
      </c>
      <c r="D9" s="15">
        <f>Bevételek!D135+Bevételek!D136+Bevételek!D138+Bevételek!D139+Bevételek!D144</f>
        <v>2374000</v>
      </c>
      <c r="E9" s="15">
        <f>Bevételek!E135+Bevételek!E136+Bevételek!E138+Bevételek!E139+Bevételek!E144</f>
        <v>3209850</v>
      </c>
      <c r="F9" s="15">
        <v>5100000</v>
      </c>
      <c r="G9" s="46"/>
      <c r="H9" s="46"/>
      <c r="I9" s="46"/>
      <c r="J9" s="31"/>
    </row>
    <row r="10" spans="1:10" ht="30">
      <c r="A10" s="1">
        <v>4</v>
      </c>
      <c r="B10" s="45" t="s">
        <v>405</v>
      </c>
      <c r="C10" s="15">
        <f>Bevételek!C185+Bevételek!C186+Bevételek!C187</f>
        <v>0</v>
      </c>
      <c r="D10" s="15">
        <f>Bevételek!D185+Bevételek!D186+Bevételek!D187</f>
        <v>0</v>
      </c>
      <c r="E10" s="15">
        <f>Bevételek!E185+Bevételek!E186+Bevételek!E187</f>
        <v>0</v>
      </c>
      <c r="F10" s="15">
        <v>0</v>
      </c>
      <c r="G10" s="46"/>
      <c r="H10" s="46"/>
      <c r="I10" s="46"/>
      <c r="J10" s="31"/>
    </row>
    <row r="11" spans="1:10" ht="15.75">
      <c r="A11" s="1">
        <v>5</v>
      </c>
      <c r="B11" s="45" t="s">
        <v>31</v>
      </c>
      <c r="C11" s="15">
        <f>Bevételek!C142+Bevételek!C156+Bevételek!C170</f>
        <v>21000</v>
      </c>
      <c r="D11" s="15">
        <f>Bevételek!D142+Bevételek!D156+Bevételek!D170</f>
        <v>21000</v>
      </c>
      <c r="E11" s="15">
        <f>Bevételek!E142+Bevételek!E156+Bevételek!E170</f>
        <v>21000</v>
      </c>
      <c r="F11" s="15">
        <v>6000</v>
      </c>
      <c r="G11" s="46"/>
      <c r="H11" s="46"/>
      <c r="I11" s="46"/>
      <c r="J11" s="31"/>
    </row>
    <row r="12" spans="1:10" ht="45">
      <c r="A12" s="1">
        <v>6</v>
      </c>
      <c r="B12" s="45" t="s">
        <v>32</v>
      </c>
      <c r="C12" s="15">
        <f>Bevételek!C164+Bevételek!C182+Bevételek!C183+Bevételek!C184+Bevételek!C221+Bevételek!C226+Bevételek!C230</f>
        <v>67500</v>
      </c>
      <c r="D12" s="15">
        <f>Bevételek!D164+Bevételek!D182+Bevételek!D183+Bevételek!D184+Bevételek!D221+Bevételek!D226+Bevételek!D230</f>
        <v>2255350</v>
      </c>
      <c r="E12" s="15">
        <f>Bevételek!E164+Bevételek!E182+Bevételek!E183+Bevételek!E184+Bevételek!E221+Bevételek!E226+Bevételek!E230</f>
        <v>2255350</v>
      </c>
      <c r="F12" s="15">
        <v>60000</v>
      </c>
      <c r="G12" s="46"/>
      <c r="H12" s="46"/>
      <c r="I12" s="46"/>
      <c r="J12" s="31"/>
    </row>
    <row r="13" spans="1:10" ht="15.75">
      <c r="A13" s="1">
        <v>7</v>
      </c>
      <c r="B13" s="45" t="s">
        <v>33</v>
      </c>
      <c r="C13" s="15">
        <f>Bevételek!C232</f>
        <v>0</v>
      </c>
      <c r="D13" s="15">
        <f>Bevételek!D232</f>
        <v>0</v>
      </c>
      <c r="E13" s="15">
        <f>Bevételek!E232</f>
        <v>0</v>
      </c>
      <c r="F13" s="15">
        <v>0</v>
      </c>
      <c r="G13" s="46"/>
      <c r="H13" s="46"/>
      <c r="I13" s="46"/>
      <c r="J13" s="31"/>
    </row>
    <row r="14" spans="1:10" ht="30">
      <c r="A14" s="1">
        <v>8</v>
      </c>
      <c r="B14" s="45" t="s">
        <v>34</v>
      </c>
      <c r="C14" s="15">
        <f>Bevételek!C231</f>
        <v>0</v>
      </c>
      <c r="D14" s="15">
        <f>Bevételek!D231</f>
        <v>0</v>
      </c>
      <c r="E14" s="15">
        <f>Bevételek!E231</f>
        <v>0</v>
      </c>
      <c r="F14" s="15">
        <v>0</v>
      </c>
      <c r="G14" s="46"/>
      <c r="H14" s="46"/>
      <c r="I14" s="46"/>
      <c r="J14" s="31"/>
    </row>
    <row r="15" spans="1:10" ht="30">
      <c r="A15" s="1">
        <v>9</v>
      </c>
      <c r="B15" s="45" t="s">
        <v>406</v>
      </c>
      <c r="C15" s="15">
        <f>Bevételek!C51+Bevételek!C111+Bevételek!C241+Bevételek!C255</f>
        <v>0</v>
      </c>
      <c r="D15" s="15">
        <f>Bevételek!D51+Bevételek!D111+Bevételek!D241+Bevételek!D255</f>
        <v>0</v>
      </c>
      <c r="E15" s="15">
        <f>Bevételek!E51+Bevételek!E111+Bevételek!E241+Bevételek!E255</f>
        <v>0</v>
      </c>
      <c r="F15" s="15">
        <v>0</v>
      </c>
      <c r="G15" s="46"/>
      <c r="H15" s="46"/>
      <c r="I15" s="46"/>
      <c r="J15" s="31"/>
    </row>
    <row r="16" spans="1:10" s="23" customFormat="1" ht="15.75">
      <c r="A16" s="1">
        <v>10</v>
      </c>
      <c r="B16" s="47" t="s">
        <v>60</v>
      </c>
      <c r="C16" s="18">
        <f>SUM(C9:C15)</f>
        <v>1662500</v>
      </c>
      <c r="D16" s="18">
        <f>SUM(D9:D15)</f>
        <v>4650350</v>
      </c>
      <c r="E16" s="18">
        <f>SUM(E9:E15)</f>
        <v>5486200</v>
      </c>
      <c r="F16" s="18">
        <f>SUM(F9:F15)</f>
        <v>5166000</v>
      </c>
      <c r="G16" s="46"/>
      <c r="H16" s="46"/>
      <c r="I16" s="46"/>
      <c r="J16" s="31"/>
    </row>
    <row r="17" spans="1:10" ht="15.75">
      <c r="A17" s="1">
        <v>11</v>
      </c>
      <c r="B17" s="47" t="s">
        <v>61</v>
      </c>
      <c r="C17" s="18">
        <f>ROUNDDOWN(C16*0.5,0)</f>
        <v>831250</v>
      </c>
      <c r="D17" s="18">
        <f>ROUNDDOWN(D16*0.5,0)</f>
        <v>2325175</v>
      </c>
      <c r="E17" s="18">
        <f>ROUNDDOWN(E16*0.5,0)</f>
        <v>2743100</v>
      </c>
      <c r="F17" s="18">
        <f>ROUNDDOWN(F16*0.5,0)</f>
        <v>2583000</v>
      </c>
      <c r="G17" s="46"/>
      <c r="H17" s="46"/>
      <c r="I17" s="46"/>
      <c r="J17" s="31"/>
    </row>
    <row r="18" spans="1:10" ht="30">
      <c r="A18" s="1">
        <v>12</v>
      </c>
      <c r="B18" s="45" t="s">
        <v>36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>C18+F18+G18+H18</f>
        <v>0</v>
      </c>
      <c r="J18" s="31"/>
    </row>
    <row r="19" spans="1:10" ht="30">
      <c r="A19" s="1">
        <v>13</v>
      </c>
      <c r="B19" s="45" t="s">
        <v>43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>C19+F19+G19+H19</f>
        <v>0</v>
      </c>
      <c r="J19" s="31"/>
    </row>
    <row r="20" spans="1:10" ht="15.75">
      <c r="A20" s="1">
        <v>14</v>
      </c>
      <c r="B20" s="45" t="s">
        <v>38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>C20+F20+G20+H20</f>
        <v>0</v>
      </c>
      <c r="J20" s="31"/>
    </row>
    <row r="21" spans="1:10" ht="15.75">
      <c r="A21" s="1">
        <v>15</v>
      </c>
      <c r="B21" s="45" t="s">
        <v>39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>C21+F21+G21+H21</f>
        <v>0</v>
      </c>
      <c r="J21" s="31"/>
    </row>
    <row r="22" spans="1:10" ht="15.75">
      <c r="A22" s="1">
        <v>16</v>
      </c>
      <c r="B22" s="45" t="s">
        <v>40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>C22+F22+G22+H22</f>
        <v>0</v>
      </c>
      <c r="J22" s="31"/>
    </row>
    <row r="23" spans="1:10" ht="15.75">
      <c r="A23" s="1">
        <v>17</v>
      </c>
      <c r="B23" s="45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>C23+F23+G23+H23</f>
        <v>0</v>
      </c>
      <c r="J23" s="31"/>
    </row>
    <row r="24" spans="1:10" ht="30">
      <c r="A24" s="1">
        <v>18</v>
      </c>
      <c r="B24" s="45" t="s">
        <v>99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>C24+F24+G24+H24</f>
        <v>0</v>
      </c>
      <c r="J24" s="31"/>
    </row>
    <row r="25" spans="1:10" s="23" customFormat="1" ht="15.75">
      <c r="A25" s="1">
        <v>19</v>
      </c>
      <c r="B25" s="47" t="s">
        <v>62</v>
      </c>
      <c r="C25" s="18">
        <f aca="true" t="shared" si="0" ref="C25:H25">SUM(C18:C24)</f>
        <v>0</v>
      </c>
      <c r="D25" s="18">
        <f t="shared" si="0"/>
        <v>0</v>
      </c>
      <c r="E25" s="18">
        <f>SUM(E18:E24)</f>
        <v>0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>C25+F25+G25+H25</f>
        <v>0</v>
      </c>
      <c r="J25" s="31"/>
    </row>
    <row r="26" spans="1:10" s="23" customFormat="1" ht="29.25">
      <c r="A26" s="1">
        <v>20</v>
      </c>
      <c r="B26" s="47" t="s">
        <v>63</v>
      </c>
      <c r="C26" s="18">
        <f>C17-C25</f>
        <v>831250</v>
      </c>
      <c r="D26" s="18">
        <f>D17-D25</f>
        <v>2325175</v>
      </c>
      <c r="E26" s="18">
        <f>E17-E25</f>
        <v>2743100</v>
      </c>
      <c r="F26" s="18">
        <f>F17-F25</f>
        <v>2583000</v>
      </c>
      <c r="G26" s="46"/>
      <c r="H26" s="46"/>
      <c r="I26" s="46"/>
      <c r="J26" s="31"/>
    </row>
    <row r="27" spans="1:10" s="23" customFormat="1" ht="42.75">
      <c r="A27" s="1">
        <v>21</v>
      </c>
      <c r="B27" s="48" t="s">
        <v>401</v>
      </c>
      <c r="C27" s="18">
        <f aca="true" t="shared" si="1" ref="C27:I27">SUM(C28:C32)</f>
        <v>0</v>
      </c>
      <c r="D27" s="18">
        <f>SUM(D28:D32)</f>
        <v>0</v>
      </c>
      <c r="E27" s="18">
        <f>SUM(E28:E32)</f>
        <v>0</v>
      </c>
      <c r="F27" s="18">
        <f t="shared" si="1"/>
        <v>10296949</v>
      </c>
      <c r="G27" s="18">
        <f t="shared" si="1"/>
        <v>0</v>
      </c>
      <c r="H27" s="18">
        <f t="shared" si="1"/>
        <v>0</v>
      </c>
      <c r="I27" s="18">
        <f t="shared" si="1"/>
        <v>10296949</v>
      </c>
      <c r="J27" s="31"/>
    </row>
    <row r="28" spans="1:10" ht="30">
      <c r="A28" s="1">
        <v>22</v>
      </c>
      <c r="B28" s="45" t="s">
        <v>408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>C28+F28+G28+H28</f>
        <v>0</v>
      </c>
      <c r="J28" s="31"/>
    </row>
    <row r="29" spans="1:10" ht="45">
      <c r="A29" s="1">
        <v>23</v>
      </c>
      <c r="B29" s="45" t="s">
        <v>134</v>
      </c>
      <c r="C29" s="15">
        <v>0</v>
      </c>
      <c r="D29" s="15">
        <v>0</v>
      </c>
      <c r="E29" s="15">
        <v>0</v>
      </c>
      <c r="F29" s="15">
        <v>10296949</v>
      </c>
      <c r="G29" s="15">
        <v>0</v>
      </c>
      <c r="H29" s="15">
        <v>0</v>
      </c>
      <c r="I29" s="15">
        <f>C29+F29+G29+H29</f>
        <v>10296949</v>
      </c>
      <c r="J29" s="31"/>
    </row>
    <row r="30" spans="1:10" ht="30">
      <c r="A30" s="1">
        <v>24</v>
      </c>
      <c r="B30" s="45" t="s">
        <v>101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>C30+F30+G30+H30</f>
        <v>0</v>
      </c>
      <c r="J30" s="31"/>
    </row>
    <row r="31" spans="1:10" ht="15.75">
      <c r="A31" s="1">
        <v>25</v>
      </c>
      <c r="B31" s="45" t="s">
        <v>98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>C31+F31+G31+H31</f>
        <v>0</v>
      </c>
      <c r="J31" s="31"/>
    </row>
    <row r="32" spans="1:10" ht="45">
      <c r="A32" s="1">
        <v>26</v>
      </c>
      <c r="B32" s="45" t="s">
        <v>400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>C32+F32+G32+H32</f>
        <v>0</v>
      </c>
      <c r="J32" s="31"/>
    </row>
    <row r="33" ht="15">
      <c r="I33" s="133" t="s">
        <v>620</v>
      </c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portrait" paperSize="9" scale="81" r:id="rId1"/>
  <headerFooter>
    <oddHeader>&amp;R&amp;"Arial,Normál"&amp;10 3. melléklet az 1/2018.(III.12.) önkormányzati rendelethez
"&amp;"Arial,Dőlt"3. melléklet a 2/2017.(III.13.) önkormányzati rendelethez&amp;"Arial,Normál"
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AA5" sqref="AA5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9.140625" style="0" customWidth="1"/>
  </cols>
  <sheetData>
    <row r="1" spans="1:6" s="2" customFormat="1" ht="15.75">
      <c r="A1" s="372" t="s">
        <v>531</v>
      </c>
      <c r="B1" s="372"/>
      <c r="C1" s="372"/>
      <c r="D1" s="372"/>
      <c r="E1" s="372"/>
      <c r="F1" s="372"/>
    </row>
    <row r="2" spans="1:6" s="2" customFormat="1" ht="15.75">
      <c r="A2" s="372" t="s">
        <v>489</v>
      </c>
      <c r="B2" s="372"/>
      <c r="C2" s="372"/>
      <c r="D2" s="372"/>
      <c r="E2" s="372"/>
      <c r="F2" s="372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381" t="s">
        <v>9</v>
      </c>
      <c r="C5" s="6" t="s">
        <v>386</v>
      </c>
      <c r="D5" s="6" t="s">
        <v>409</v>
      </c>
      <c r="E5" s="6" t="s">
        <v>491</v>
      </c>
      <c r="F5" s="6" t="s">
        <v>5</v>
      </c>
    </row>
    <row r="6" spans="1:7" s="10" customFormat="1" ht="15.75">
      <c r="A6" s="1">
        <v>2</v>
      </c>
      <c r="B6" s="382"/>
      <c r="C6" s="6" t="s">
        <v>4</v>
      </c>
      <c r="D6" s="6" t="s">
        <v>4</v>
      </c>
      <c r="E6" s="6" t="s">
        <v>4</v>
      </c>
      <c r="F6" s="6" t="s">
        <v>4</v>
      </c>
      <c r="G6" s="12"/>
    </row>
    <row r="7" spans="1:7" s="10" customFormat="1" ht="31.5">
      <c r="A7" s="1">
        <v>3</v>
      </c>
      <c r="B7" s="7" t="s">
        <v>17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19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20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21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22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25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23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24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26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20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27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B5:B6"/>
    <mergeCell ref="A1:F1"/>
    <mergeCell ref="A2:F2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
4. melléklet a 2/2017.(III.13.) önkormányzati rendelethez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J32"/>
  <sheetViews>
    <sheetView zoomScalePageLayoutView="0" workbookViewId="0" topLeftCell="A1">
      <selection activeCell="J3" sqref="J1:J16384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15.57421875" style="0" hidden="1" customWidth="1"/>
    <col min="6" max="6" width="36.7109375" style="0" customWidth="1"/>
    <col min="10" max="10" width="15.421875" style="0" hidden="1" customWidth="1"/>
  </cols>
  <sheetData>
    <row r="1" spans="1:10" s="2" customFormat="1" ht="15.75" customHeight="1">
      <c r="A1" s="387" t="s">
        <v>573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1:10" s="2" customFormat="1" ht="15.75">
      <c r="A2" s="372" t="s">
        <v>513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2:5" ht="15">
      <c r="B3" s="40"/>
      <c r="C3" s="40"/>
      <c r="D3" s="40"/>
      <c r="E3" s="40"/>
    </row>
    <row r="4" spans="1:10" s="11" customFormat="1" ht="47.25">
      <c r="A4" s="86" t="s">
        <v>9</v>
      </c>
      <c r="B4" s="4" t="s">
        <v>570</v>
      </c>
      <c r="C4" s="4" t="s">
        <v>571</v>
      </c>
      <c r="D4" s="4" t="s">
        <v>564</v>
      </c>
      <c r="E4" s="4" t="s">
        <v>564</v>
      </c>
      <c r="F4" s="86" t="s">
        <v>9</v>
      </c>
      <c r="G4" s="4" t="s">
        <v>570</v>
      </c>
      <c r="H4" s="4" t="s">
        <v>571</v>
      </c>
      <c r="I4" s="4" t="s">
        <v>564</v>
      </c>
      <c r="J4" s="4" t="s">
        <v>564</v>
      </c>
    </row>
    <row r="5" spans="1:10" s="93" customFormat="1" ht="16.5">
      <c r="A5" s="383" t="s">
        <v>53</v>
      </c>
      <c r="B5" s="383"/>
      <c r="C5" s="383"/>
      <c r="D5" s="383"/>
      <c r="E5" s="383"/>
      <c r="F5" s="362" t="s">
        <v>147</v>
      </c>
      <c r="G5" s="363"/>
      <c r="H5" s="363"/>
      <c r="I5" s="364"/>
      <c r="J5" s="124"/>
    </row>
    <row r="6" spans="1:10" s="11" customFormat="1" ht="31.5">
      <c r="A6" s="88" t="s">
        <v>301</v>
      </c>
      <c r="B6" s="5">
        <v>9575</v>
      </c>
      <c r="C6" s="5">
        <v>14026</v>
      </c>
      <c r="D6" s="5">
        <v>10634</v>
      </c>
      <c r="E6" s="5">
        <f>Összesen!L7</f>
        <v>10634630</v>
      </c>
      <c r="F6" s="90" t="s">
        <v>45</v>
      </c>
      <c r="G6" s="5">
        <v>6988</v>
      </c>
      <c r="H6" s="5">
        <v>5770</v>
      </c>
      <c r="I6" s="5">
        <v>6669</v>
      </c>
      <c r="J6" s="5">
        <f>Összesen!Y7</f>
        <v>6669009</v>
      </c>
    </row>
    <row r="7" spans="1:10" s="11" customFormat="1" ht="30">
      <c r="A7" s="88" t="s">
        <v>323</v>
      </c>
      <c r="B7" s="5">
        <v>665</v>
      </c>
      <c r="C7" s="5">
        <v>2855</v>
      </c>
      <c r="D7" s="5">
        <v>1697</v>
      </c>
      <c r="E7" s="5">
        <f>Összesen!L8</f>
        <v>1697000</v>
      </c>
      <c r="F7" s="90" t="s">
        <v>89</v>
      </c>
      <c r="G7" s="5">
        <v>1406</v>
      </c>
      <c r="H7" s="5">
        <v>1205</v>
      </c>
      <c r="I7" s="5">
        <v>1366</v>
      </c>
      <c r="J7" s="5">
        <f>Összesen!Y8</f>
        <v>1365806</v>
      </c>
    </row>
    <row r="8" spans="1:10" s="11" customFormat="1" ht="15.75">
      <c r="A8" s="88" t="s">
        <v>53</v>
      </c>
      <c r="B8" s="5">
        <v>1607</v>
      </c>
      <c r="C8" s="5">
        <v>1389</v>
      </c>
      <c r="D8" s="5">
        <v>1305</v>
      </c>
      <c r="E8" s="5">
        <f>Összesen!L9</f>
        <v>1304960</v>
      </c>
      <c r="F8" s="90" t="s">
        <v>90</v>
      </c>
      <c r="G8" s="5">
        <v>8258</v>
      </c>
      <c r="H8" s="5">
        <v>6571</v>
      </c>
      <c r="I8" s="5">
        <v>6457</v>
      </c>
      <c r="J8" s="5">
        <f>Összesen!Y9</f>
        <v>6457365</v>
      </c>
    </row>
    <row r="9" spans="1:10" s="11" customFormat="1" ht="15.75">
      <c r="A9" s="367" t="s">
        <v>380</v>
      </c>
      <c r="B9" s="368">
        <v>656</v>
      </c>
      <c r="C9" s="368"/>
      <c r="D9" s="368">
        <v>100</v>
      </c>
      <c r="E9" s="384">
        <f>Összesen!L10</f>
        <v>100000</v>
      </c>
      <c r="F9" s="90" t="s">
        <v>91</v>
      </c>
      <c r="G9" s="5">
        <v>984</v>
      </c>
      <c r="H9" s="5">
        <v>954</v>
      </c>
      <c r="I9" s="5">
        <v>840</v>
      </c>
      <c r="J9" s="5">
        <f>Összesen!Y10</f>
        <v>840000</v>
      </c>
    </row>
    <row r="10" spans="1:10" s="11" customFormat="1" ht="15.75">
      <c r="A10" s="367"/>
      <c r="B10" s="368"/>
      <c r="C10" s="368"/>
      <c r="D10" s="368"/>
      <c r="E10" s="385"/>
      <c r="F10" s="90" t="s">
        <v>92</v>
      </c>
      <c r="G10" s="5">
        <v>214</v>
      </c>
      <c r="H10" s="5">
        <v>593</v>
      </c>
      <c r="I10" s="5">
        <v>1189</v>
      </c>
      <c r="J10" s="5">
        <f>Összesen!Y11</f>
        <v>1189284</v>
      </c>
    </row>
    <row r="11" spans="1:10" s="11" customFormat="1" ht="15.75">
      <c r="A11" s="89" t="s">
        <v>94</v>
      </c>
      <c r="B11" s="13">
        <f>SUM(B6:B10)</f>
        <v>12503</v>
      </c>
      <c r="C11" s="13">
        <f>SUM(C6:C10)</f>
        <v>18270</v>
      </c>
      <c r="D11" s="13">
        <f>SUM(D6:D10)</f>
        <v>13736</v>
      </c>
      <c r="E11" s="13">
        <f>SUM(E6:E10)</f>
        <v>13736590</v>
      </c>
      <c r="F11" s="89" t="s">
        <v>95</v>
      </c>
      <c r="G11" s="13">
        <f>SUM(G6:G10)</f>
        <v>17850</v>
      </c>
      <c r="H11" s="13">
        <f>SUM(H6:H10)</f>
        <v>15093</v>
      </c>
      <c r="I11" s="13">
        <f>SUM(I6:I10)</f>
        <v>16521</v>
      </c>
      <c r="J11" s="13">
        <f>SUM(J6:J10)</f>
        <v>16521464</v>
      </c>
    </row>
    <row r="12" spans="1:10" s="11" customFormat="1" ht="15.75">
      <c r="A12" s="91" t="s">
        <v>152</v>
      </c>
      <c r="B12" s="92">
        <f>B11-G11</f>
        <v>-5347</v>
      </c>
      <c r="C12" s="92">
        <f>C11-H11</f>
        <v>3177</v>
      </c>
      <c r="D12" s="92">
        <f>D11-I11</f>
        <v>-2785</v>
      </c>
      <c r="E12" s="92">
        <f>E11-J11</f>
        <v>-2784874</v>
      </c>
      <c r="F12" s="365" t="s">
        <v>145</v>
      </c>
      <c r="G12" s="366">
        <v>224</v>
      </c>
      <c r="H12" s="366">
        <v>457</v>
      </c>
      <c r="I12" s="366">
        <v>360</v>
      </c>
      <c r="J12" s="366">
        <f>Összesen!Y13</f>
        <v>359725</v>
      </c>
    </row>
    <row r="13" spans="1:10" s="11" customFormat="1" ht="15.75">
      <c r="A13" s="91" t="s">
        <v>143</v>
      </c>
      <c r="B13" s="5">
        <v>4774</v>
      </c>
      <c r="C13" s="5">
        <v>1572</v>
      </c>
      <c r="D13" s="5">
        <v>5320</v>
      </c>
      <c r="E13" s="5">
        <f>Összesen!L14</f>
        <v>5319590</v>
      </c>
      <c r="F13" s="365"/>
      <c r="G13" s="366"/>
      <c r="H13" s="366"/>
      <c r="I13" s="366"/>
      <c r="J13" s="366"/>
    </row>
    <row r="14" spans="1:10" s="11" customFormat="1" ht="15.75">
      <c r="A14" s="91" t="s">
        <v>144</v>
      </c>
      <c r="B14" s="5">
        <v>457</v>
      </c>
      <c r="C14" s="5"/>
      <c r="D14" s="5"/>
      <c r="E14" s="5">
        <f>Összesen!L15</f>
        <v>0</v>
      </c>
      <c r="F14" s="365"/>
      <c r="G14" s="366"/>
      <c r="H14" s="366"/>
      <c r="I14" s="366"/>
      <c r="J14" s="366"/>
    </row>
    <row r="15" spans="1:10" s="11" customFormat="1" ht="15.75">
      <c r="A15" s="62" t="s">
        <v>177</v>
      </c>
      <c r="B15" s="5"/>
      <c r="C15" s="5"/>
      <c r="D15" s="5"/>
      <c r="E15" s="5"/>
      <c r="F15" s="62" t="s">
        <v>178</v>
      </c>
      <c r="G15" s="81"/>
      <c r="H15" s="81"/>
      <c r="I15" s="81"/>
      <c r="J15" s="81"/>
    </row>
    <row r="16" spans="1:10" s="11" customFormat="1" ht="15.75">
      <c r="A16" s="89" t="s">
        <v>10</v>
      </c>
      <c r="B16" s="14">
        <f>B11+B13+B14+B15</f>
        <v>17734</v>
      </c>
      <c r="C16" s="14">
        <f>C11+C13+C14+C15</f>
        <v>19842</v>
      </c>
      <c r="D16" s="14">
        <f>D11+D13+D14+D15</f>
        <v>19056</v>
      </c>
      <c r="E16" s="14">
        <f>E11+E13+E14+E15</f>
        <v>19056180</v>
      </c>
      <c r="F16" s="89" t="s">
        <v>11</v>
      </c>
      <c r="G16" s="14">
        <f>G11+G12+G15</f>
        <v>18074</v>
      </c>
      <c r="H16" s="14">
        <f>H11+H12+H15</f>
        <v>15550</v>
      </c>
      <c r="I16" s="14">
        <f>I11+I12+I15</f>
        <v>16881</v>
      </c>
      <c r="J16" s="14">
        <f>J11+J12+J15</f>
        <v>16881189</v>
      </c>
    </row>
    <row r="17" spans="1:10" s="93" customFormat="1" ht="16.5">
      <c r="A17" s="386" t="s">
        <v>146</v>
      </c>
      <c r="B17" s="386"/>
      <c r="C17" s="386"/>
      <c r="D17" s="386"/>
      <c r="E17" s="386"/>
      <c r="F17" s="362" t="s">
        <v>125</v>
      </c>
      <c r="G17" s="363"/>
      <c r="H17" s="363"/>
      <c r="I17" s="364"/>
      <c r="J17" s="124"/>
    </row>
    <row r="18" spans="1:10" s="11" customFormat="1" ht="31.5">
      <c r="A18" s="88" t="s">
        <v>310</v>
      </c>
      <c r="B18" s="5">
        <v>15833</v>
      </c>
      <c r="C18" s="5">
        <v>2691</v>
      </c>
      <c r="D18" s="5">
        <v>1198</v>
      </c>
      <c r="E18" s="5">
        <f>Összesen!L18</f>
        <v>1197831</v>
      </c>
      <c r="F18" s="88" t="s">
        <v>120</v>
      </c>
      <c r="G18" s="5">
        <v>292</v>
      </c>
      <c r="H18" s="5">
        <v>4004</v>
      </c>
      <c r="I18" s="5">
        <v>12436</v>
      </c>
      <c r="J18" s="5">
        <f>Összesen!Y18</f>
        <v>12435734</v>
      </c>
    </row>
    <row r="19" spans="1:10" s="11" customFormat="1" ht="15.75">
      <c r="A19" s="88" t="s">
        <v>146</v>
      </c>
      <c r="B19" s="5">
        <v>145</v>
      </c>
      <c r="C19" s="5">
        <v>54</v>
      </c>
      <c r="D19" s="5">
        <v>0</v>
      </c>
      <c r="E19" s="5">
        <f>Összesen!L19</f>
        <v>0</v>
      </c>
      <c r="F19" s="88" t="s">
        <v>54</v>
      </c>
      <c r="G19" s="5">
        <v>6660</v>
      </c>
      <c r="H19" s="5">
        <v>7</v>
      </c>
      <c r="I19" s="5">
        <v>1214</v>
      </c>
      <c r="J19" s="5">
        <f>Összesen!Y19</f>
        <v>1213549</v>
      </c>
    </row>
    <row r="20" spans="1:10" s="11" customFormat="1" ht="15.75">
      <c r="A20" s="88" t="s">
        <v>381</v>
      </c>
      <c r="B20" s="5"/>
      <c r="C20" s="5"/>
      <c r="D20" s="5">
        <v>0</v>
      </c>
      <c r="E20" s="5">
        <f>Összesen!L20</f>
        <v>0</v>
      </c>
      <c r="F20" s="88" t="s">
        <v>220</v>
      </c>
      <c r="G20" s="5">
        <v>80</v>
      </c>
      <c r="H20" s="5">
        <v>15</v>
      </c>
      <c r="I20" s="5">
        <v>20</v>
      </c>
      <c r="J20" s="5">
        <f>Összesen!Y20</f>
        <v>20488</v>
      </c>
    </row>
    <row r="21" spans="1:10" s="11" customFormat="1" ht="15.75">
      <c r="A21" s="89" t="s">
        <v>94</v>
      </c>
      <c r="B21" s="13">
        <f>SUM(B18:B20)</f>
        <v>15978</v>
      </c>
      <c r="C21" s="13">
        <f>SUM(C18:C20)</f>
        <v>2745</v>
      </c>
      <c r="D21" s="13">
        <f>SUM(D18:D20)</f>
        <v>1198</v>
      </c>
      <c r="E21" s="13">
        <f>SUM(E18:E20)</f>
        <v>1197831</v>
      </c>
      <c r="F21" s="89" t="s">
        <v>95</v>
      </c>
      <c r="G21" s="13">
        <f>SUM(G18:G20)</f>
        <v>7032</v>
      </c>
      <c r="H21" s="13">
        <f>SUM(H18:H20)</f>
        <v>4026</v>
      </c>
      <c r="I21" s="13">
        <f>SUM(I18:I20)</f>
        <v>13670</v>
      </c>
      <c r="J21" s="13">
        <f>SUM(J18:J20)</f>
        <v>13669771</v>
      </c>
    </row>
    <row r="22" spans="1:10" s="11" customFormat="1" ht="15.75">
      <c r="A22" s="91" t="s">
        <v>152</v>
      </c>
      <c r="B22" s="92">
        <f>B21-G21</f>
        <v>8946</v>
      </c>
      <c r="C22" s="92">
        <f>C21-H21</f>
        <v>-1281</v>
      </c>
      <c r="D22" s="92">
        <f>D21-I21</f>
        <v>-12472</v>
      </c>
      <c r="E22" s="92">
        <f>E21-J21</f>
        <v>-12471940</v>
      </c>
      <c r="F22" s="365" t="s">
        <v>145</v>
      </c>
      <c r="G22" s="366">
        <v>7034</v>
      </c>
      <c r="H22" s="366"/>
      <c r="I22" s="366"/>
      <c r="J22" s="366">
        <f>Összesen!Y22</f>
        <v>0</v>
      </c>
    </row>
    <row r="23" spans="1:10" s="11" customFormat="1" ht="15.75">
      <c r="A23" s="91" t="s">
        <v>143</v>
      </c>
      <c r="B23" s="5"/>
      <c r="C23" s="5"/>
      <c r="D23" s="5"/>
      <c r="E23" s="5">
        <f>Összesen!L23</f>
        <v>0</v>
      </c>
      <c r="F23" s="365"/>
      <c r="G23" s="366"/>
      <c r="H23" s="366"/>
      <c r="I23" s="366"/>
      <c r="J23" s="366"/>
    </row>
    <row r="24" spans="1:10" s="11" customFormat="1" ht="15.75">
      <c r="A24" s="91" t="s">
        <v>144</v>
      </c>
      <c r="B24" s="5">
        <v>0</v>
      </c>
      <c r="C24" s="5">
        <v>360</v>
      </c>
      <c r="D24" s="5">
        <v>10297</v>
      </c>
      <c r="E24" s="5">
        <f>Összesen!L24</f>
        <v>10296949</v>
      </c>
      <c r="F24" s="365"/>
      <c r="G24" s="366"/>
      <c r="H24" s="366"/>
      <c r="I24" s="366"/>
      <c r="J24" s="366"/>
    </row>
    <row r="25" spans="1:10" s="11" customFormat="1" ht="31.5">
      <c r="A25" s="89" t="s">
        <v>12</v>
      </c>
      <c r="B25" s="14">
        <f>B21+B23+B24</f>
        <v>15978</v>
      </c>
      <c r="C25" s="14">
        <f>C21+C23+C24</f>
        <v>3105</v>
      </c>
      <c r="D25" s="14">
        <f>D21+D23+D24</f>
        <v>11495</v>
      </c>
      <c r="E25" s="14">
        <f>E21+E23+E24</f>
        <v>11494780</v>
      </c>
      <c r="F25" s="89" t="s">
        <v>13</v>
      </c>
      <c r="G25" s="14">
        <f>G21+G22</f>
        <v>14066</v>
      </c>
      <c r="H25" s="14">
        <f>H21+H22</f>
        <v>4026</v>
      </c>
      <c r="I25" s="14">
        <f>I21+I22</f>
        <v>13670</v>
      </c>
      <c r="J25" s="14">
        <f>J21+J22</f>
        <v>13669771</v>
      </c>
    </row>
    <row r="26" spans="1:10" s="93" customFormat="1" ht="16.5">
      <c r="A26" s="383" t="s">
        <v>148</v>
      </c>
      <c r="B26" s="383"/>
      <c r="C26" s="383"/>
      <c r="D26" s="383"/>
      <c r="E26" s="383"/>
      <c r="F26" s="362" t="s">
        <v>149</v>
      </c>
      <c r="G26" s="363"/>
      <c r="H26" s="363"/>
      <c r="I26" s="364"/>
      <c r="J26" s="124"/>
    </row>
    <row r="27" spans="1:10" s="11" customFormat="1" ht="15.75">
      <c r="A27" s="88" t="s">
        <v>150</v>
      </c>
      <c r="B27" s="5">
        <f>B11+B21</f>
        <v>28481</v>
      </c>
      <c r="C27" s="5">
        <f>C11+C21</f>
        <v>21015</v>
      </c>
      <c r="D27" s="5">
        <f>D11+D21</f>
        <v>14934</v>
      </c>
      <c r="E27" s="5">
        <f>E11+E21</f>
        <v>14934421</v>
      </c>
      <c r="F27" s="88" t="s">
        <v>151</v>
      </c>
      <c r="G27" s="5">
        <f aca="true" t="shared" si="0" ref="G27:J28">G11+G21</f>
        <v>24882</v>
      </c>
      <c r="H27" s="5">
        <f t="shared" si="0"/>
        <v>19119</v>
      </c>
      <c r="I27" s="5">
        <f>I11+I21</f>
        <v>30191</v>
      </c>
      <c r="J27" s="5">
        <f t="shared" si="0"/>
        <v>30191235</v>
      </c>
    </row>
    <row r="28" spans="1:10" s="11" customFormat="1" ht="15.75">
      <c r="A28" s="91" t="s">
        <v>152</v>
      </c>
      <c r="B28" s="92">
        <f>B27-G27</f>
        <v>3599</v>
      </c>
      <c r="C28" s="92">
        <f>C27-H27</f>
        <v>1896</v>
      </c>
      <c r="D28" s="92">
        <f>D27-I27</f>
        <v>-15257</v>
      </c>
      <c r="E28" s="92">
        <f>E27-J27</f>
        <v>-15256814</v>
      </c>
      <c r="F28" s="365" t="s">
        <v>145</v>
      </c>
      <c r="G28" s="366">
        <f t="shared" si="0"/>
        <v>7258</v>
      </c>
      <c r="H28" s="366">
        <f t="shared" si="0"/>
        <v>457</v>
      </c>
      <c r="I28" s="366">
        <f>I12+I22</f>
        <v>360</v>
      </c>
      <c r="J28" s="366">
        <f t="shared" si="0"/>
        <v>359725</v>
      </c>
    </row>
    <row r="29" spans="1:10" s="11" customFormat="1" ht="15.75">
      <c r="A29" s="91" t="s">
        <v>143</v>
      </c>
      <c r="B29" s="5">
        <f aca="true" t="shared" si="1" ref="B29:E30">B13+B23</f>
        <v>4774</v>
      </c>
      <c r="C29" s="5">
        <f t="shared" si="1"/>
        <v>1572</v>
      </c>
      <c r="D29" s="5">
        <f>D13+D23</f>
        <v>5320</v>
      </c>
      <c r="E29" s="5">
        <f t="shared" si="1"/>
        <v>5319590</v>
      </c>
      <c r="F29" s="365"/>
      <c r="G29" s="366"/>
      <c r="H29" s="366"/>
      <c r="I29" s="366"/>
      <c r="J29" s="366"/>
    </row>
    <row r="30" spans="1:10" s="11" customFormat="1" ht="15.75">
      <c r="A30" s="91" t="s">
        <v>144</v>
      </c>
      <c r="B30" s="5">
        <f t="shared" si="1"/>
        <v>457</v>
      </c>
      <c r="C30" s="5">
        <f t="shared" si="1"/>
        <v>360</v>
      </c>
      <c r="D30" s="5">
        <f>D14+D24</f>
        <v>10297</v>
      </c>
      <c r="E30" s="5">
        <f t="shared" si="1"/>
        <v>10296949</v>
      </c>
      <c r="F30" s="365"/>
      <c r="G30" s="366"/>
      <c r="H30" s="366"/>
      <c r="I30" s="366"/>
      <c r="J30" s="366"/>
    </row>
    <row r="31" spans="1:10" s="11" customFormat="1" ht="15.75">
      <c r="A31" s="62" t="s">
        <v>177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62" t="s">
        <v>178</v>
      </c>
      <c r="G31" s="81">
        <f>G15</f>
        <v>0</v>
      </c>
      <c r="H31" s="81">
        <f>H15</f>
        <v>0</v>
      </c>
      <c r="I31" s="81">
        <f>I15</f>
        <v>0</v>
      </c>
      <c r="J31" s="81">
        <f>J15</f>
        <v>0</v>
      </c>
    </row>
    <row r="32" spans="1:10" s="11" customFormat="1" ht="15.75">
      <c r="A32" s="87" t="s">
        <v>7</v>
      </c>
      <c r="B32" s="14">
        <f>B27+B29+B30+B31</f>
        <v>33712</v>
      </c>
      <c r="C32" s="14">
        <f>C27+C29+C30+C31</f>
        <v>22947</v>
      </c>
      <c r="D32" s="14">
        <f>D27+D29+D30+D31</f>
        <v>30551</v>
      </c>
      <c r="E32" s="14">
        <f>E27+E29+E30+E31</f>
        <v>30550960</v>
      </c>
      <c r="F32" s="87" t="s">
        <v>8</v>
      </c>
      <c r="G32" s="14">
        <f>SUM(G27:G31)</f>
        <v>32140</v>
      </c>
      <c r="H32" s="14">
        <f>SUM(H27:H31)</f>
        <v>19576</v>
      </c>
      <c r="I32" s="14">
        <f>SUM(I27:I31)</f>
        <v>30551</v>
      </c>
      <c r="J32" s="14">
        <f>SUM(J27:J31)</f>
        <v>30550960</v>
      </c>
    </row>
  </sheetData>
  <sheetProtection/>
  <mergeCells count="28">
    <mergeCell ref="F5:I5"/>
    <mergeCell ref="F17:I17"/>
    <mergeCell ref="F26:I26"/>
    <mergeCell ref="A5:E5"/>
    <mergeCell ref="A1:J1"/>
    <mergeCell ref="A2:J2"/>
    <mergeCell ref="F12:F14"/>
    <mergeCell ref="G12:G14"/>
    <mergeCell ref="H12:H14"/>
    <mergeCell ref="J12:J14"/>
    <mergeCell ref="A9:A10"/>
    <mergeCell ref="B9:B10"/>
    <mergeCell ref="C9:C10"/>
    <mergeCell ref="E9:E10"/>
    <mergeCell ref="A17:E17"/>
    <mergeCell ref="F22:F24"/>
    <mergeCell ref="G22:G24"/>
    <mergeCell ref="H22:H24"/>
    <mergeCell ref="J22:J24"/>
    <mergeCell ref="D9:D10"/>
    <mergeCell ref="I12:I14"/>
    <mergeCell ref="I22:I24"/>
    <mergeCell ref="I28:I30"/>
    <mergeCell ref="A26:E26"/>
    <mergeCell ref="F28:F30"/>
    <mergeCell ref="G28:G30"/>
    <mergeCell ref="H28:H30"/>
    <mergeCell ref="J28:J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2018-03-14T13:53:20Z</cp:lastPrinted>
  <dcterms:created xsi:type="dcterms:W3CDTF">2011-02-02T09:24:37Z</dcterms:created>
  <dcterms:modified xsi:type="dcterms:W3CDTF">2018-03-14T13:54:43Z</dcterms:modified>
  <cp:category/>
  <cp:version/>
  <cp:contentType/>
  <cp:contentStatus/>
</cp:coreProperties>
</file>