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3930" windowWidth="15195" windowHeight="8190" firstSheet="4" activeTab="7"/>
  </bookViews>
  <sheets>
    <sheet name="Mód.12.31." sheetId="1" state="hidden" r:id="rId1"/>
    <sheet name="Mód.nov." sheetId="2" state="hidden" r:id="rId2"/>
    <sheet name="Mód.okt." sheetId="3" state="hidden" r:id="rId3"/>
    <sheet name="Mód. 08." sheetId="4" state="hidden" r:id="rId4"/>
    <sheet name="Mód.12.04." sheetId="5" r:id="rId5"/>
    <sheet name="Mód.2019.09." sheetId="6" r:id="rId6"/>
    <sheet name="Mód.19. 05....." sheetId="7" r:id="rId7"/>
    <sheet name="Összesen" sheetId="8" r:id="rId8"/>
    <sheet name="Felh" sheetId="9" r:id="rId9"/>
    <sheet name="Adósságot kel.köt." sheetId="10" r:id="rId10"/>
    <sheet name="EU" sheetId="11" r:id="rId11"/>
    <sheet name="Egyensúly3éves " sheetId="12" state="hidden" r:id="rId12"/>
    <sheet name="utem" sheetId="13" state="hidden" r:id="rId13"/>
    <sheet name="tobbeves" sheetId="14" state="hidden" r:id="rId14"/>
    <sheet name="közvetett támog" sheetId="15" state="hidden" r:id="rId15"/>
    <sheet name="Adósságot kel.köt. (2)" sheetId="16" state="hidden" r:id="rId16"/>
    <sheet name="Bevételek" sheetId="17" r:id="rId17"/>
    <sheet name="Kiadás" sheetId="18" r:id="rId18"/>
    <sheet name="COFOG" sheetId="19" r:id="rId19"/>
    <sheet name="Határozat" sheetId="20" state="hidden" r:id="rId20"/>
  </sheets>
  <externalReferences>
    <externalReference r:id="rId23"/>
    <externalReference r:id="rId24"/>
    <externalReference r:id="rId25"/>
    <externalReference r:id="rId26"/>
  </externalReferences>
  <definedNames>
    <definedName name="aa">'[1]vagyon'!#REF!</definedName>
    <definedName name="aaa">'[1]vagyon'!#REF!</definedName>
    <definedName name="bb">'[1]vagyon'!#REF!</definedName>
    <definedName name="bbb">'[1]vagyon'!#REF!</definedName>
    <definedName name="ber">'[1]vagyon'!#REF!</definedName>
    <definedName name="bháza">'[1]vagyon'!#REF!</definedName>
    <definedName name="CC">'[1]vagyon'!#REF!</definedName>
    <definedName name="ccc">'[1]vagyon'!#REF!</definedName>
    <definedName name="cccc">'[2]vagyon'!#REF!</definedName>
    <definedName name="cccccc">'[1]vagyon'!#REF!</definedName>
    <definedName name="ee">'[2]vagyon'!#REF!</definedName>
    <definedName name="éé">'[1]vagyon'!#REF!</definedName>
    <definedName name="ééééé">'[1]vagyon'!#REF!</definedName>
    <definedName name="ff">'[2]vagyon'!#REF!</definedName>
    <definedName name="fff">'[1]vagyon'!#REF!</definedName>
    <definedName name="ffff">'[1]vagyon'!#REF!</definedName>
    <definedName name="ffffffff">'[1]vagyon'!#REF!</definedName>
    <definedName name="HHH">'[1]vagyon'!#REF!</definedName>
    <definedName name="HHHH">'[1]vagyon'!#REF!</definedName>
    <definedName name="iiii">'[1]vagyon'!#REF!</definedName>
    <definedName name="kkk">'[1]vagyon'!#REF!</definedName>
    <definedName name="kkkkk">'[1]vagyon'!#REF!</definedName>
    <definedName name="lll">'[1]vagyon'!#REF!</definedName>
    <definedName name="mm">'[1]vagyon'!#REF!</definedName>
    <definedName name="mmm">'[1]vagyon'!#REF!</definedName>
    <definedName name="_xlnm.Print_Titles" localSheetId="15">'Adósságot kel.köt. (2)'!$1:$9</definedName>
    <definedName name="_xlnm.Print_Titles" localSheetId="16">'Bevételek'!$1:$5</definedName>
    <definedName name="_xlnm.Print_Titles" localSheetId="18">'COFOG'!$1:$6</definedName>
    <definedName name="_xlnm.Print_Titles" localSheetId="11">'Egyensúly3éves '!$1:$2</definedName>
    <definedName name="_xlnm.Print_Titles" localSheetId="8">'Felh'!$1:$7</definedName>
    <definedName name="_xlnm.Print_Titles" localSheetId="17">'Kiadás'!$1:$5</definedName>
    <definedName name="_xlnm.Print_Titles" localSheetId="14">'közvetett támog'!$1:$3</definedName>
    <definedName name="_xlnm.Print_Titles" localSheetId="7">'Összesen'!$1:$5</definedName>
    <definedName name="Nyomtatási_ter">'[1]vagyon'!#REF!</definedName>
    <definedName name="Nyomtatási_ter2">'[1]vagyon'!#REF!</definedName>
    <definedName name="OOO">'[2]vagyon'!#REF!</definedName>
    <definedName name="OOOO">'[1]vagyon'!#REF!</definedName>
    <definedName name="OOOOOO">'[1]vagyon'!#REF!</definedName>
    <definedName name="OOÚÚÚÚ">'[1]vagyon'!#REF!</definedName>
    <definedName name="OŐŐ">'[1]vagyon'!#REF!</definedName>
    <definedName name="ŐŐŐ">'[1]vagyon'!#REF!</definedName>
    <definedName name="Pénzmaradvány.">'[2]vagyon'!#REF!</definedName>
    <definedName name="pénzmaradvány1">'[1]vagyon'!#REF!</definedName>
    <definedName name="pmar">'[3]vagyon'!#REF!</definedName>
    <definedName name="pp">'[1]vagyon'!#REF!</definedName>
    <definedName name="uu">'[1]vagyon'!#REF!</definedName>
    <definedName name="uuuuu">'[1]vagyon'!#REF!</definedName>
    <definedName name="ŰŰ">'[2]vagyon'!#REF!</definedName>
    <definedName name="vagy">'[4]vagyon'!#REF!</definedName>
    <definedName name="ww">'[1]vagyon'!#REF!</definedName>
    <definedName name="XXXX">'[1]vagyon'!#REF!</definedName>
    <definedName name="xxxxx">'[1]vagyon'!#REF!</definedName>
    <definedName name="ZZZZZ">'[1]vagyon'!#REF!</definedName>
  </definedNames>
  <calcPr fullCalcOnLoad="1"/>
</workbook>
</file>

<file path=xl/comments17.xml><?xml version="1.0" encoding="utf-8"?>
<comments xmlns="http://schemas.openxmlformats.org/spreadsheetml/2006/main">
  <authors>
    <author>Livi</author>
  </authors>
  <commentList>
    <comment ref="A28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29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5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5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9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1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1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2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23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4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5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5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0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A rovaton előirányzat a Lakossági közműfejlesztés támogatása jogcímen tervezhető.</t>
        </r>
      </text>
    </comment>
  </commentList>
</comments>
</file>

<file path=xl/comments18.xml><?xml version="1.0" encoding="utf-8"?>
<comments xmlns="http://schemas.openxmlformats.org/spreadsheetml/2006/main">
  <authors>
    <author>Livi</author>
  </authors>
  <commentList>
    <comment ref="A7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7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0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0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2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5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  <comment ref="A16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</commentList>
</comments>
</file>

<file path=xl/comments9.xml><?xml version="1.0" encoding="utf-8"?>
<comments xmlns="http://schemas.openxmlformats.org/spreadsheetml/2006/main">
  <authors>
    <author>Livi</author>
  </authors>
  <commentList>
    <comment ref="B5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5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6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6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B6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</commentList>
</comments>
</file>

<file path=xl/sharedStrings.xml><?xml version="1.0" encoding="utf-8"?>
<sst xmlns="http://schemas.openxmlformats.org/spreadsheetml/2006/main" count="1694" uniqueCount="718">
  <si>
    <t>A</t>
  </si>
  <si>
    <t>B</t>
  </si>
  <si>
    <t>C</t>
  </si>
  <si>
    <t>D</t>
  </si>
  <si>
    <t>Eredeti</t>
  </si>
  <si>
    <t>Összesen</t>
  </si>
  <si>
    <t>E</t>
  </si>
  <si>
    <t>Bevételek összesen</t>
  </si>
  <si>
    <t>Kiadások összesen</t>
  </si>
  <si>
    <t>Megnevezés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</si>
  <si>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</si>
  <si>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</si>
  <si>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</si>
  <si>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</si>
  <si>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>Nettó</t>
  </si>
  <si>
    <t>ÁFA</t>
  </si>
  <si>
    <t>Bruttó</t>
  </si>
  <si>
    <t>Az önkormányzat európai uniós forrásból megvalósuló programjainak, projektjeinek összes kiadása</t>
  </si>
  <si>
    <t>Az önkormányzat összes hozzájárulása európai uniós forrásból megvalósuló programokhoz, projektekhez</t>
  </si>
  <si>
    <t>Saját projekt esetén:</t>
  </si>
  <si>
    <t>1. Program, projekt megnevezése:</t>
  </si>
  <si>
    <t>1/a. Program, projekt összes kiadása</t>
  </si>
  <si>
    <t>1/ba. Saját forrás</t>
  </si>
  <si>
    <t>1/bc. Egyéb forrás</t>
  </si>
  <si>
    <t>1/b. Összes forrás</t>
  </si>
  <si>
    <t>1/bb. Európai uniós támogatás (hazai társfinsnszírozással)</t>
  </si>
  <si>
    <t>Hozzájárulás esetén:</t>
  </si>
  <si>
    <t>1/a. Az önkormányzat hozzájárulása</t>
  </si>
  <si>
    <t>Dologi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</si>
  <si>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</si>
  <si>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</si>
  <si>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</si>
  <si>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Vállalat értékesítéséből, privatizációból származó bevételek</t>
  </si>
  <si>
    <t>Felvett, átvállalt hitel és annak tőketartozása</t>
  </si>
  <si>
    <t>Hitelviszonyt megtestesítő értékpapír</t>
  </si>
  <si>
    <t>Adott váltó</t>
  </si>
  <si>
    <t>Pénzügyi lizing</t>
  </si>
  <si>
    <t>Felvett, átvállalt kölcsön és annak tőketartozása</t>
  </si>
  <si>
    <t>Halaszott fizetés</t>
  </si>
  <si>
    <t>Személyi juttatások</t>
  </si>
  <si>
    <t xml:space="preserve">Saját bevételek  </t>
  </si>
  <si>
    <t>Saját bevétel  50%-a</t>
  </si>
  <si>
    <t xml:space="preserve">Fizetési kötelezettség összesen </t>
  </si>
  <si>
    <t xml:space="preserve">Fizetési kötelezettséggel csökkentett saját bevétel </t>
  </si>
  <si>
    <t>Működési bevételek</t>
  </si>
  <si>
    <t>Felújítások</t>
  </si>
  <si>
    <t>Egyéb felhalmozási kiadások</t>
  </si>
  <si>
    <t>F</t>
  </si>
  <si>
    <t>G</t>
  </si>
  <si>
    <t>H</t>
  </si>
  <si>
    <t>K</t>
  </si>
  <si>
    <t>Saját bevételek</t>
  </si>
  <si>
    <t>Saját bevételek 50%-a</t>
  </si>
  <si>
    <t>Fizetési kötelezettség összesen</t>
  </si>
  <si>
    <t>Fizetési kötelezettséggel csökkentett saját bevétel</t>
  </si>
  <si>
    <t>Saját bevétel 50 %-ánál figyelmen kívül hagyható, tárgyévet terhelő fizetési kötelezettség</t>
  </si>
  <si>
    <t>A közvetett támogatás megnevezése</t>
  </si>
  <si>
    <t>Tervezett támogatás</t>
  </si>
  <si>
    <t>Ellátottak térítési díjának, illetve kártérítésének méltányossági alapon történő elengedésének összege</t>
  </si>
  <si>
    <t xml:space="preserve">  - felnőtt</t>
  </si>
  <si>
    <t xml:space="preserve">  - gyermek</t>
  </si>
  <si>
    <t>Lakosság részére lakásépítéshez, lakásfelújításhoz nyújtott kölcsönök elengedésének összege</t>
  </si>
  <si>
    <t>Helyiségek, eszközök hasznosításából származó bevételből nyújtott kedvezmény, mentesség összege</t>
  </si>
  <si>
    <t>- Földbérbeadással kapcsolatos közvetett támogatások (piaci bérleti díj és fizetendő bérleti díj különbözete)</t>
  </si>
  <si>
    <t>- Épület-, helyiségbérbeadással, közművel kapcsolatos közvetett támogatások (piaci bérleti díj és fizetendő bérleti díj különbözete)</t>
  </si>
  <si>
    <t>Ingatlanértékesítéssel kapcsolatos közvetett támogatások (a piaci érték és a fizetendő vételár különbözete)</t>
  </si>
  <si>
    <t>Helyi adónál, gépjárműadónál biztosított kedvezmény, mentesség összege adónemenként</t>
  </si>
  <si>
    <t xml:space="preserve">- Építményadóval kapcsolatos közvetett támogatások </t>
  </si>
  <si>
    <t xml:space="preserve">   - jogszabály alapján (adómentesség, kedvezmény)</t>
  </si>
  <si>
    <t xml:space="preserve">   - egyedi döntés alapján (adómérséklés, méltányosságból történő fizetési könnyítés)</t>
  </si>
  <si>
    <t xml:space="preserve">- Magánszemélyek kommunális adójával kapcsolatos közvetett támogatások </t>
  </si>
  <si>
    <t xml:space="preserve">- Iparűzési adóval kapcsolatos közvetett támogatások </t>
  </si>
  <si>
    <t xml:space="preserve">- Gépjárműadóval kapcsolatos közvetett támogatások </t>
  </si>
  <si>
    <t xml:space="preserve">Egyéb nyújtott kedvezmény vagy kölcsön elengedésének összege </t>
  </si>
  <si>
    <t>Közvetett támogatások összesen</t>
  </si>
  <si>
    <t>Összes elkötelezettség</t>
  </si>
  <si>
    <t>Tárgyévet megelőzően vállalt kötelezettségek</t>
  </si>
  <si>
    <t>Tárgyévben vállalt kötelezettségek</t>
  </si>
  <si>
    <t>polgármester</t>
  </si>
  <si>
    <t>Működési célú költségvetési kiadások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</si>
  <si>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</si>
  <si>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</si>
  <si>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</si>
  <si>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</si>
  <si>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>Felhalmozási célú költségvetési kiadások</t>
  </si>
  <si>
    <t>Költségvetési bevételek</t>
  </si>
  <si>
    <t>Költségvetési kiadások</t>
  </si>
  <si>
    <t>A költségvetési hiány külső finanszírozására szolgáló finanszírozási bevételek</t>
  </si>
  <si>
    <t>BEVÉTELEK  ÖSSZESEN</t>
  </si>
  <si>
    <t>Reorganizációs hitel</t>
  </si>
  <si>
    <t>Kezesség- illetve garanciavállalásból eredő fizetési kötelezettség</t>
  </si>
  <si>
    <t>Víziközmű-társulattól annak megszűnése miatt átvett hitel</t>
  </si>
  <si>
    <t>Működési célú finanszírozási kiadás</t>
  </si>
  <si>
    <t>I</t>
  </si>
  <si>
    <t>J</t>
  </si>
  <si>
    <t>L</t>
  </si>
  <si>
    <t>M</t>
  </si>
  <si>
    <t>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</si>
  <si>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</si>
  <si>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</si>
  <si>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</si>
  <si>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</si>
  <si>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</si>
  <si>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</si>
  <si>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</si>
  <si>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</si>
  <si>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</si>
  <si>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</si>
  <si>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</si>
  <si>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</si>
  <si>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Beruházások</t>
  </si>
  <si>
    <t>Felhalmozási célú finanszírozási kiadás</t>
  </si>
  <si>
    <t>Felhalmozási kiadások</t>
  </si>
  <si>
    <t xml:space="preserve">- Idegenforgalmi adóval kapcsolatos közvetett támogatások </t>
  </si>
  <si>
    <t>Záró pénzkészlet</t>
  </si>
  <si>
    <t>- Magánszemélyek kommunális adója</t>
  </si>
  <si>
    <t>- Építményadó</t>
  </si>
  <si>
    <t>-</t>
  </si>
  <si>
    <t xml:space="preserve">   - </t>
  </si>
  <si>
    <t>Személyi</t>
  </si>
  <si>
    <t>Járulék</t>
  </si>
  <si>
    <t>Európai uniós vagy nemzetközi szervezettől elnyert támogatás előfinanszírozását szolgáló ügylet</t>
  </si>
  <si>
    <t>Kötelező</t>
  </si>
  <si>
    <t>Önként vállalt</t>
  </si>
  <si>
    <t xml:space="preserve">     - Önként vállalt feladatok</t>
  </si>
  <si>
    <t>Finanszírozási kiadások</t>
  </si>
  <si>
    <t>Működési célú finanszírozási kiadások</t>
  </si>
  <si>
    <t>Felhalmozási célú finanszírozási kiadások</t>
  </si>
  <si>
    <t>KIADÁSOK MINDÖSSZESEN</t>
  </si>
  <si>
    <t xml:space="preserve">   - közös önkormányzati hivatal működtetéséhez</t>
  </si>
  <si>
    <t>Belső finanszírozási bevétel</t>
  </si>
  <si>
    <t>Külső finanszírozási bevétel</t>
  </si>
  <si>
    <t>Finanszírozási kiadás</t>
  </si>
  <si>
    <t>Felhalmozási bevételek</t>
  </si>
  <si>
    <t>Működési kiadások</t>
  </si>
  <si>
    <t>Összes bevétel</t>
  </si>
  <si>
    <t>Összes kiadás</t>
  </si>
  <si>
    <t>Költségvetési bevétel</t>
  </si>
  <si>
    <t>Költségvetési kiadás</t>
  </si>
  <si>
    <t>Egyenleg (- hiány, + többlet)</t>
  </si>
  <si>
    <t>Kód</t>
  </si>
  <si>
    <t>- háztartásoknak</t>
  </si>
  <si>
    <t xml:space="preserve">   - Arany János Tehetséggondozó Program</t>
  </si>
  <si>
    <t>- központi költségvetési szerveknek</t>
  </si>
  <si>
    <t xml:space="preserve">   - Bursa Hungarica</t>
  </si>
  <si>
    <t>- Természetvédelmi bírság</t>
  </si>
  <si>
    <t>- Műemlékvédelmi bírság</t>
  </si>
  <si>
    <t>- Építésügyi bírság</t>
  </si>
  <si>
    <t>- Önkormányzati hivatal működésének támogatása</t>
  </si>
  <si>
    <t>- Zöldterület-gazdálkodás támogatása</t>
  </si>
  <si>
    <t>- Közvilágítás fenntartásának támogatása</t>
  </si>
  <si>
    <t>- Köztemető fenntartásának támogatása</t>
  </si>
  <si>
    <t>- Közutak fenntartásának támogatása</t>
  </si>
  <si>
    <t xml:space="preserve">   - háziorvosi ellátás</t>
  </si>
  <si>
    <t xml:space="preserve">   - védőnői ellátás</t>
  </si>
  <si>
    <t xml:space="preserve">   - Lakossági közműfejlesztés támogatása</t>
  </si>
  <si>
    <t>- társadalombiztosítás pénzügyi alapjaitól</t>
  </si>
  <si>
    <t>- elkülönített állami pénzalapoktól</t>
  </si>
  <si>
    <t>- helyi önkormányzatoktól és  költségvetési szerveiktől</t>
  </si>
  <si>
    <t>Működési célú külső finanszírozási bevételek</t>
  </si>
  <si>
    <t>Felhalmozási célú külső finanszírozási bevételek</t>
  </si>
  <si>
    <t>Működési célú belső finanszírozási bevételek</t>
  </si>
  <si>
    <t>Felhalmozási célú belső finanszírozási bevételek</t>
  </si>
  <si>
    <t>Függő, átfutó, kiegyenlítő bevétel</t>
  </si>
  <si>
    <t>Függő, átfutó, kiegyenlítő kiadás</t>
  </si>
  <si>
    <t>ÜGYLETEKBŐL ÉS KEZESSÉGVÁLLALÁSOKBÓL FENNÁLLÓ KÖTELEZETTSÉGEI</t>
  </si>
  <si>
    <t>Felhalmozási kiadások összesen</t>
  </si>
  <si>
    <t>K1. Személyi juttatások</t>
  </si>
  <si>
    <t>K2. Munkaadókat terhelő járulékok és szocális hozzájárulási adó</t>
  </si>
  <si>
    <t>K3. Dologi kiadások</t>
  </si>
  <si>
    <t>K4. Ellátottak pénzbeli juttatásai</t>
  </si>
  <si>
    <t>K42. Családi támogatások</t>
  </si>
  <si>
    <t>K48. Egyéb nem intézményi ellátások</t>
  </si>
  <si>
    <t xml:space="preserve">   - egyéb pénzbeli és természetbeni gyermekvédelmi támogatások</t>
  </si>
  <si>
    <t xml:space="preserve">   - egyéb, az önkormányzat rendeletében meghatározott juttatás</t>
  </si>
  <si>
    <t xml:space="preserve">   - köztemetés (Szoctv. 48. §)</t>
  </si>
  <si>
    <t xml:space="preserve">   - rászorultságtól függő normatív kedvezmények (Gyvt. 151. § (5) bek. )</t>
  </si>
  <si>
    <t>K47. Intézményi ellátottak pénzbeli juttatásai</t>
  </si>
  <si>
    <t xml:space="preserve">   - volt foglalkoztatottaknak, azok hozzátartozóinak nyújtott, máshova nem sorolható pénzbeli juttatások, valamint a részükre adott ajándékok - például könyv, vásárlási utalvány - kiadásai</t>
  </si>
  <si>
    <t xml:space="preserve">      - kiegészítő gyermekvédelmi támogatás és pótléka</t>
  </si>
  <si>
    <t>K43. Pénzbeli kárpótlások, kártérítések összesen</t>
  </si>
  <si>
    <t>K503. Működési célú garancia- és kezességvállalásból származó kifizetés államháztartáson belülre</t>
  </si>
  <si>
    <t>K504. Működési célú visszatérítendő támogatások, kölcsönök nyújtása államháztartáson belülre</t>
  </si>
  <si>
    <t>K501. Nemzetközi kötelezettségek</t>
  </si>
  <si>
    <t>K506. Egyéb működési célú támogatások államháztartáson belülre</t>
  </si>
  <si>
    <t>K505. Működési célú visszatérítendő támogatások, kölcsönök törlesztése államháztartáson belülre</t>
  </si>
  <si>
    <t>- helyi önkormányzatoknak és költségvetési szerveiknek</t>
  </si>
  <si>
    <t>- társulásoknak és költségvetési szerveiknek</t>
  </si>
  <si>
    <t>K507. Működési célú garancia- és kezességvállalásból származó kifizetés államháztartáson kívülre</t>
  </si>
  <si>
    <t>K508. Működési célú visszatérítendő támogatások, kölcsönök nyújtása államháztartáson kívülre</t>
  </si>
  <si>
    <t>K509. Árkiegészítések, ártámogatások</t>
  </si>
  <si>
    <t>K510. Kamattámogatások</t>
  </si>
  <si>
    <t>- egyéb civil szervezeteknek</t>
  </si>
  <si>
    <t>- egyéb vállalkozásoknak</t>
  </si>
  <si>
    <t>Informatikai eszközök beszerzése, létesítése összesen</t>
  </si>
  <si>
    <t>Ingatlanok beszerzése, létesítése összesen</t>
  </si>
  <si>
    <t>Immateriális javak beszerzése, létesítése összesen</t>
  </si>
  <si>
    <t>Egyéb tárgyi eszközök beszerzése, létesítése összesen</t>
  </si>
  <si>
    <t>Részesedések beszerzése összesen</t>
  </si>
  <si>
    <t>Meglévő részesedések növeléséhez kapcsolódó kiadások összesen</t>
  </si>
  <si>
    <t>Ingatlanok felújítása összesen</t>
  </si>
  <si>
    <t>Informatikai eszközök felújítása összesen</t>
  </si>
  <si>
    <t>Egyéb tárgyi eszközök felújítása összesen</t>
  </si>
  <si>
    <t>Felújítási célú előzetesen felszámított általános forgalmi adó összesen</t>
  </si>
  <si>
    <t>Egyéb felhalmozási célú kiadások</t>
  </si>
  <si>
    <t>Felhalmozási célú visszatérítendő támogatások, kölcsönök törlesztése államháztartáson belülre összesen</t>
  </si>
  <si>
    <t>Felhalmozási célú visszatérítendő támogatások, kölcsönök nyújtása államháztartáson belülre összesen</t>
  </si>
  <si>
    <t>Felhalmozási célú garancia- és kezességvállalásból származó kifizetés államháztartáson belülre összesen</t>
  </si>
  <si>
    <t xml:space="preserve">Felhalmozási célú garancia- és kezességvállalásból származó kifizetés államháztartáson kívülre összesen </t>
  </si>
  <si>
    <t>Felhalmozási célú visszatérítendő támogatások, kölcsönök nyújtása államháztartáson kívülre összesen</t>
  </si>
  <si>
    <t>Lakástámogatás összesen</t>
  </si>
  <si>
    <t>Egyéb felhalmozási célú támogatások államháztartáson kívülre összesen</t>
  </si>
  <si>
    <t>- Általános tartalék</t>
  </si>
  <si>
    <t>- Céltartalék</t>
  </si>
  <si>
    <t>Belföldi finanszírozás bevételei</t>
  </si>
  <si>
    <t>B8131. Előző év költségvetési maradványának igénybevétele</t>
  </si>
  <si>
    <t>B82. Külföldi finanszírozás bevételei</t>
  </si>
  <si>
    <t>B83. Adóssághoz nem tartozó származékos ügyletek bevételei</t>
  </si>
  <si>
    <t>Beruházási célú előzetesen felszámított általános forgalmi adó összesen</t>
  </si>
  <si>
    <t>Belföldi finanszírozás kiadásai</t>
  </si>
  <si>
    <t>K93. Adóssághoz nem tartozó származékos ügyletek kiadásai</t>
  </si>
  <si>
    <t>- K9112. Likviditási célú hitelek, kölcsönök törlesztése pénzügyi vállalkozásnak</t>
  </si>
  <si>
    <t>- K914. Államháztartáson belüli megelőlegezések visszafizetése</t>
  </si>
  <si>
    <t>- K915. Központi, irányító szervi támogatás folyósítása</t>
  </si>
  <si>
    <t>- B816. Központi, irányító szervi támogatás</t>
  </si>
  <si>
    <t>- B814. Államháztartáson belüli megelőlegezések</t>
  </si>
  <si>
    <t>- B8112. Likviditási célú hitelek, kölcsönök felvétele pénzügyi vállalkozástól</t>
  </si>
  <si>
    <t>- K917. Pénzügyi lízing kiadásai</t>
  </si>
  <si>
    <t>K92. Külföldi finanszírozás kiadásai</t>
  </si>
  <si>
    <t xml:space="preserve">     - Kötelező feladatok</t>
  </si>
  <si>
    <t>K5. Egyéb működési célú kiadások</t>
  </si>
  <si>
    <t>K6. Beruházások</t>
  </si>
  <si>
    <t>K7. Felújítások</t>
  </si>
  <si>
    <t>K8. Egyéb felhalmozási kiadások</t>
  </si>
  <si>
    <t>K9. Finanszírozási kiadások</t>
  </si>
  <si>
    <t>K9. Felhalmozási célú finanszírozási kiadások</t>
  </si>
  <si>
    <t>011130 Önkormányzatok és önkormányzati hivatalok jogalkotó és általános igazgatási tevékenysége</t>
  </si>
  <si>
    <t>013320 Köztemető-fenntartás és -működtetés</t>
  </si>
  <si>
    <t>013350 Az önkormányzati vagyonnal való gazdálkodással kapcsolatos feladatok</t>
  </si>
  <si>
    <t>032020 Tűz- és katasztrófavédelmi tevékenységek</t>
  </si>
  <si>
    <t>041231 Rövid időtartamú közfoglalkoztatás</t>
  </si>
  <si>
    <t>041232 Start-munka program - Téli közfoglalkoztatás</t>
  </si>
  <si>
    <t>042110 Mezőgazdaság igazgatása</t>
  </si>
  <si>
    <t>042220 Erdőgazdálkodás</t>
  </si>
  <si>
    <t>045160 Közutak, hidak, alagutak üzemeltetése, fenntartása</t>
  </si>
  <si>
    <t>047410 Ár- és belvízvédelemmel összefüggő tevékenységek</t>
  </si>
  <si>
    <t>051020 Nem veszélyes (települési) hulladék összetevőinek válogatása, elkülönített begyűjtése, szállítása, átrakása</t>
  </si>
  <si>
    <t>052020 Szennyvíz gyűjtése, tisztítása, elhelyezése</t>
  </si>
  <si>
    <t>063020 Víztermelés, -kezelés, -ellátás</t>
  </si>
  <si>
    <t>064010 Közvilágítás</t>
  </si>
  <si>
    <t>066010 Zöldterület-kezelés</t>
  </si>
  <si>
    <t>072111 Háziorvosi alapellátás</t>
  </si>
  <si>
    <t>072112 Háziorvosi ügyeleti ellátás</t>
  </si>
  <si>
    <t>072190 Általános orvosi szolgáltatások finanszírozása és támogatása</t>
  </si>
  <si>
    <t>072311 Fogorvosi alapellátás</t>
  </si>
  <si>
    <t>072312 Fogorvosi ügyeleti ellátás</t>
  </si>
  <si>
    <t>074031 Család és nővédelmi egészségügyi gondozás</t>
  </si>
  <si>
    <t>081030 Sportlétesítmények, edzőtáborok működtetése és fejlesztése</t>
  </si>
  <si>
    <t>081045 Szabadidősport- (rekreációs sport-) tevékenység és támogatása</t>
  </si>
  <si>
    <t>081071 Üdülői szálláshely-szolgáltatás és étkeztetés</t>
  </si>
  <si>
    <t>082044 Könyvtári szolgáltatások</t>
  </si>
  <si>
    <t>082091 Közművelődés - közösségi és társadalmi részvétel fejlesztése</t>
  </si>
  <si>
    <t>Kormányzati funkció száma és megnevezése</t>
  </si>
  <si>
    <t>B1. Működési célú támogatások államháztartáson belülről</t>
  </si>
  <si>
    <t>B111. Helyi önkormányzatok működésének általános támogatása</t>
  </si>
  <si>
    <t>- Egyéb önkormányzati feladatok támogatása</t>
  </si>
  <si>
    <t>- Nem közművel összegyűjtött háztartási szennyvíz ártalmatlanítása</t>
  </si>
  <si>
    <t>B112. Települési önkormányzatok egyes köznevelési feladatainak támogatása</t>
  </si>
  <si>
    <t>- Óvodapedagógusok és segítőik bértámogatása</t>
  </si>
  <si>
    <t>- Óvodaműködtetési támogatás</t>
  </si>
  <si>
    <t>- Egyes jövedelempótló támogatások kiegészítése</t>
  </si>
  <si>
    <t>- Hozzájárulás a pénzbeli szociális ellátásokhoz</t>
  </si>
  <si>
    <t>- Gyermekétkeztetés támogatása</t>
  </si>
  <si>
    <t>B113. Települési önkormányzatok szociális, gyermekjóléti és gyermekétkeztetési feladatainak támogatása</t>
  </si>
  <si>
    <t>- Szociális étkeztetés</t>
  </si>
  <si>
    <t>- Települési önkormányzatok nyilvános könyvtári és közművelődési feladatainak támogatása</t>
  </si>
  <si>
    <t>B114. Települési önkormányzatok kulturális feladatainak támogatása</t>
  </si>
  <si>
    <t>- Lakossági víz- és csatornaszolgáltatás támogatása</t>
  </si>
  <si>
    <t>- E-útdíj miatti bevételkiesés ellentételezése</t>
  </si>
  <si>
    <t>- Határátkelőhelyek fenntartásának támogatása</t>
  </si>
  <si>
    <t>- Helyi szervezési intézkedésekhez kapcsolódó többletkiadások támogatása</t>
  </si>
  <si>
    <t>- Nyári gyermekétkeztetés biztosítása</t>
  </si>
  <si>
    <t>- Könyvtári és közművelődési érdekeltségnövelő támogatás</t>
  </si>
  <si>
    <t>- Üdülőhelyi feladatok támogatása</t>
  </si>
  <si>
    <t>- Lakott külterülettel kapcsolatos feladatok támogatása</t>
  </si>
  <si>
    <t>Működési célú támogatások államháztartáson belülről</t>
  </si>
  <si>
    <t>B12. Elvonások és befizetések bevételei</t>
  </si>
  <si>
    <t>B15. Működési célú visszatérítendő támogatások, kölcsönök igénybevétele államháztartáson belülről</t>
  </si>
  <si>
    <t>B14. Működési célú visszatérítendő támogatások, kölcsönök visszatérülése államháztartáson belülről</t>
  </si>
  <si>
    <t>B13. Működési célú garancia- és kezességvállalásból származó megtérülések államháztartáson belülről</t>
  </si>
  <si>
    <t xml:space="preserve">   - iskolaorvosi ellátás</t>
  </si>
  <si>
    <t>- társulásoktól és  költségvetési szerveiktől</t>
  </si>
  <si>
    <t>B16. Egyéb működési célú támogatások államháztartáson belülről</t>
  </si>
  <si>
    <t>B2. Felhalmozási célú támogatások államháztartáson belülről</t>
  </si>
  <si>
    <t>Felhalmozási célú támogatások államháztartáson belülről</t>
  </si>
  <si>
    <t xml:space="preserve">   - EU-s pályázatok saját forrás kiegészítésének támogatása</t>
  </si>
  <si>
    <t xml:space="preserve">   - Adósságkonszolidációban részt nem vett települési önkormányzatok fejlesztéseinek támogatása</t>
  </si>
  <si>
    <t xml:space="preserve">   - Kötelező önkormányzati feladatot ellátó intézmények fejlesztése, felújítása</t>
  </si>
  <si>
    <t xml:space="preserve">   - Óvodai, iskolai és utánpótlás sport infrastruktúra-fejlesztés, felújítás</t>
  </si>
  <si>
    <t xml:space="preserve">   - Könyvtári és közművelődési érdekeltségnövelő támogatás</t>
  </si>
  <si>
    <t>- Felhalmozási célú központosított előirányzatok</t>
  </si>
  <si>
    <t>- Vis maior támogatások</t>
  </si>
  <si>
    <t>B21. Felhalmozási célú önkormányzati támogatások</t>
  </si>
  <si>
    <t>B22. Felhalmozási célú garancia- és kezességvállalásból származó megtérülések államháztartáson belülről</t>
  </si>
  <si>
    <t>B23. Felhalmozási célú visszatérítendő támogatások, kölcsönök visszatérülése államháztartáson belülről</t>
  </si>
  <si>
    <t>B24. Felhalmozási célú visszatérítendő támogatások, kölcsönök igénybevétele államháztartáson belülről</t>
  </si>
  <si>
    <t>B25. Egyéb felhalmozási célú támogatások bevételei államháztartáson belülről</t>
  </si>
  <si>
    <t>Közhatalmi bevételek</t>
  </si>
  <si>
    <t>B3. Közhatalmi bevételek</t>
  </si>
  <si>
    <t>B311. Magánszemélyek jövedelemadói</t>
  </si>
  <si>
    <t>- Termőföld bérbeadásából származó jövedelem utáni személyi jövedelemadó</t>
  </si>
  <si>
    <t>B34. Vagyoni típusú adók</t>
  </si>
  <si>
    <t>- Állandó jelleggel végzett iparűzési tevékenység után fizetett helyi iparűzési adó</t>
  </si>
  <si>
    <t>- Ideiglenes jelleggel végzett tevékenység után fizetett helyi iparűzési adó</t>
  </si>
  <si>
    <t>B351. Értékesítési és forgalmi adók</t>
  </si>
  <si>
    <t>- Belföldi gépjárművek adójának a helyi önkormányzatot megillető része</t>
  </si>
  <si>
    <t>- Gépjármű túlsúlydíj</t>
  </si>
  <si>
    <t>B354. Gépjárműadók</t>
  </si>
  <si>
    <t>- Tartózkodás után fizetett idegenforgalmi adó</t>
  </si>
  <si>
    <t>- Talajterhelési díj</t>
  </si>
  <si>
    <t>B355. Egyéb áruhasználati és szolgáltatási adók</t>
  </si>
  <si>
    <t>- Igazgatási szolgáltatási díjak</t>
  </si>
  <si>
    <t>- Környezetvédelmi bírság</t>
  </si>
  <si>
    <t>- Szabálysértési pénz- és helyszíni bírság és a közlekedési szabályszegések után kiszabott közigazgatási bírság helyi önkormányzatot megillető része</t>
  </si>
  <si>
    <t>- Egyéb bírságok</t>
  </si>
  <si>
    <t xml:space="preserve">   - Késedelmi pótlék</t>
  </si>
  <si>
    <t>- Egyéb (az előzőekben fel nem sorolt) közhatalmi bevételek</t>
  </si>
  <si>
    <t>B36. Egyéb közhatalmi bevételek</t>
  </si>
  <si>
    <t>- B401. Készletértékesítés ellenértéke</t>
  </si>
  <si>
    <t>- Tárgyi eszközök bérbeadásából származó bevétel</t>
  </si>
  <si>
    <t>- Utak használata ellenében beszedett használati díj, pótdíj, elektronikus útdíj</t>
  </si>
  <si>
    <t>B402. Szolgáltatások ellenértéke</t>
  </si>
  <si>
    <t>B4. Működési bevételek</t>
  </si>
  <si>
    <t>- államháztartáson belülről</t>
  </si>
  <si>
    <t>- államháztartáson kívülről, külföldről</t>
  </si>
  <si>
    <t>B403. Közvetített szolgáltatások ellenértéke</t>
  </si>
  <si>
    <t>- Vadászati jog bérbeadásából származó bevétel</t>
  </si>
  <si>
    <t>- Önkormányzati vagyon üzemeltetéséből, koncesszióból származó bevétel</t>
  </si>
  <si>
    <t>- Önkormányzati vagyon vagyonkezelésbe adásából származó bevétel</t>
  </si>
  <si>
    <t>- Önkormányzati többségi tulajdonú vállalkozástól kapott osztalék</t>
  </si>
  <si>
    <t>- Állami többségi tulajdonú vállalkozástól kapott osztalék</t>
  </si>
  <si>
    <t>- Egyéb részesedések után kapott osztalék</t>
  </si>
  <si>
    <t>- Egyéb, az előzőekben fel nem sorolt tulajdonosi bevételek</t>
  </si>
  <si>
    <t>B404. Tulajdonosi bevételek</t>
  </si>
  <si>
    <t>- Óvodai étkeztetés térítési díja</t>
  </si>
  <si>
    <t>- Iskolai étkeztetés térítési díja</t>
  </si>
  <si>
    <t>B405. Ellátási díjak</t>
  </si>
  <si>
    <t>B406. Kiszámlázott általános forgalmi  adó</t>
  </si>
  <si>
    <t>B407. Általános forgalmi adó visszatérítése</t>
  </si>
  <si>
    <t>B409. Egyéb pénzügyi műveletek bevételei</t>
  </si>
  <si>
    <t xml:space="preserve">- Szerződésben vállalt kötelezettségek elmulasztásához kapcsolódó bevételek, káreseményekkel kapcsolatosan kapott bevételek, biztosítási bevételek, visszakapott óvadék (kaució), bánatpénz </t>
  </si>
  <si>
    <t xml:space="preserve">   - Adók módjára behajtandó köztartozás végrehajtási költségének visszatérült összege</t>
  </si>
  <si>
    <t>- Egyéb, az előzőekben fel nem sorolt egyéb működési bevétel</t>
  </si>
  <si>
    <t>B5. Felhalmozási bevételek</t>
  </si>
  <si>
    <t>B51. Immateriális javak értékesítése</t>
  </si>
  <si>
    <t>- Termőföld-eladás bevételei</t>
  </si>
  <si>
    <t>B52. Ingatlanok értékesítése</t>
  </si>
  <si>
    <t>- Termőföldnek nem minősülő ingatlanok, vagyoni értékű jogok értékesítésének bevételei</t>
  </si>
  <si>
    <t>B53. Egyéb tárgyi eszköz értékesítése</t>
  </si>
  <si>
    <t>- Privatizációból származó bevétel</t>
  </si>
  <si>
    <t>- Egyéb részesedés-értékesítés</t>
  </si>
  <si>
    <t>B54. Részesedések értékesítése</t>
  </si>
  <si>
    <t>B55. Részesedések megszűnéséhez kapcsolódó bevételek</t>
  </si>
  <si>
    <t>Működési célú átvett pénzeszközök</t>
  </si>
  <si>
    <t>Felhalmozási célú átvett pénzeszközök</t>
  </si>
  <si>
    <t>B61. Működési célú garancia- és kezességvállalásból származó megtérülések államháztartáson kívülről</t>
  </si>
  <si>
    <t>B6. Működési célú átvett pénzeszközök</t>
  </si>
  <si>
    <t>B7. Felhalmozási célú átvett pénzeszközök</t>
  </si>
  <si>
    <t>B71. Felhalmozási célú garancia- és kezességvállalásból származó megtérülések államháztartáson kívülről</t>
  </si>
  <si>
    <t>- Szociális étkeztetés térítési díja</t>
  </si>
  <si>
    <t>Egyéb felhalmozási célú támogatások államháztartáson belülre összesen</t>
  </si>
  <si>
    <t>Működési célú külső finanszírozási bevétel</t>
  </si>
  <si>
    <t>Felhalmozási célú külső finanszírozási bevétel</t>
  </si>
  <si>
    <t>Működési célú belső finanszírozási bevétel</t>
  </si>
  <si>
    <t>Felhalmozási célú belső finanszírozási bevétel</t>
  </si>
  <si>
    <t>ÉS KEZESSÉGVÁLLALÁSOKBÓL FENNÁLLÓ KÖTELEZETTSÉGEI</t>
  </si>
  <si>
    <t xml:space="preserve">SAJÁT BEVÉTELEI, TOVÁBBÁ ADÓSSÁGOT KELETKEZTETŐ ÜGYLETEKBŐL </t>
  </si>
  <si>
    <t>Végleges</t>
  </si>
  <si>
    <t>Képviselő-testület felkéri a polgármestert, hogy kísérje figyelemmel a kötelezettségvállalások teljesítését és erről adjon tájékoztatást a képviselő-testület részére.</t>
  </si>
  <si>
    <t>Kezesség- illetve garanciavállalásból fennálló kötelezettség az érvényesíthetőség végéig</t>
  </si>
  <si>
    <t>Saját bevétel 50 %-ánál figyelmen kívül hagyható, tárgyévet terhelő kötelezettség</t>
  </si>
  <si>
    <t>Államigazgatási</t>
  </si>
  <si>
    <t xml:space="preserve">     - Államigazgatási feladatok</t>
  </si>
  <si>
    <t>Helyi adók és települési adó</t>
  </si>
  <si>
    <t>Osztalékok, koncessziós díjak, hozambevétel</t>
  </si>
  <si>
    <t>Kezesség- illetve garanciavállalással kapcsolatos megtérülés</t>
  </si>
  <si>
    <t>Helyi adó és települési adó</t>
  </si>
  <si>
    <t>Naptári éven belül lejáró futamidejű adósságot keletkeztető ügylet</t>
  </si>
  <si>
    <t>2018.</t>
  </si>
  <si>
    <t>Egyes működési kiadások összesen</t>
  </si>
  <si>
    <t xml:space="preserve">   - települési támogatás</t>
  </si>
  <si>
    <t xml:space="preserve">     - pénzbeli települési támogatás</t>
  </si>
  <si>
    <t xml:space="preserve">     - természetbeni települési támogatás</t>
  </si>
  <si>
    <t xml:space="preserve">        -  rendkívüli települési támogatás (pénzbeli)</t>
  </si>
  <si>
    <t xml:space="preserve">        -  gyógyszerkiadások viseléséhez nyújtott települési támogatás (pénzbeli)</t>
  </si>
  <si>
    <t xml:space="preserve">        -  térítési díj támogatás (pénzbeli)</t>
  </si>
  <si>
    <t xml:space="preserve">        -  tankönyv- és iskoláztatási támogatás (pénzbeli)</t>
  </si>
  <si>
    <t xml:space="preserve">        -  gyermekek karácsonyi támogatása (pénzbeli)</t>
  </si>
  <si>
    <t xml:space="preserve">        -  karácsonyi támogatás (pénzbeli)</t>
  </si>
  <si>
    <t xml:space="preserve">        -  fűtési támogatás (pénzbeli)</t>
  </si>
  <si>
    <t xml:space="preserve">        -  temetéshez nyújtott települési támogatás (pénzbeli)</t>
  </si>
  <si>
    <t xml:space="preserve">        -  lakhatáshoz kapcsolódó rendszeres kiadások viseléséhez nyújtott települési támogatás (pénzbeli)</t>
  </si>
  <si>
    <t xml:space="preserve">        -  gyermek fogadásához nyújtott települési támogatás (pénzbeli)</t>
  </si>
  <si>
    <t xml:space="preserve">        -  eseti gyógyszertámogatás (pénzbeli)</t>
  </si>
  <si>
    <t xml:space="preserve">        -  kórházi ápolási támogatás (pénzbeli)</t>
  </si>
  <si>
    <t xml:space="preserve">        -  rendkívüli települési támogatás (természetbeni)</t>
  </si>
  <si>
    <t xml:space="preserve">        -  lakhatáshoz kapcsolódó rendszeres kiadások viseléséhez nyújtott települési támogatás (természetbeni)</t>
  </si>
  <si>
    <t xml:space="preserve">        -  lakhatási kiadásokhoz kapcsolódó hátralékot felhalmozó személyek részére nyújtott települési támogatás (természetbeni)</t>
  </si>
  <si>
    <t xml:space="preserve">        -  fűtési támogatás (természetbeni)</t>
  </si>
  <si>
    <t xml:space="preserve">        -  karácsonyi támogatás (természetbeni)</t>
  </si>
  <si>
    <t xml:space="preserve">        -  gyermekek karácsonyi támogatása (természetbeni)</t>
  </si>
  <si>
    <t xml:space="preserve">        -  tankönyv- és iskoláztatási támogatás (természetbeni)</t>
  </si>
  <si>
    <t xml:space="preserve">        -  térítési díj támogatás (természetbeni)</t>
  </si>
  <si>
    <t xml:space="preserve">        -  eseti gyógyszertámogatás (természetbeni)</t>
  </si>
  <si>
    <t xml:space="preserve">      - szociális célú tűzifa</t>
  </si>
  <si>
    <t>K5023. Egyéb elvonások, befizetések</t>
  </si>
  <si>
    <t>K5022. A helyi önkormányzatok törvényi előíráson alapuló befizetései</t>
  </si>
  <si>
    <t>K5021. A helyi önkormányzatok előző évi elszámolásából származó kiadások</t>
  </si>
  <si>
    <t>K512. Egyéb működési célú támogatások államháztartáson kívülre</t>
  </si>
  <si>
    <t>K513. Tartalékok</t>
  </si>
  <si>
    <t>- K9111. Hosszú lejáratú hitelek, kölcsönök törlesztése pénzügyi vállalkozásnak</t>
  </si>
  <si>
    <t>- K9113. Rövid lejáratú hitelek, kölcsönök törlesztése pénzügyi vállalkozásnak</t>
  </si>
  <si>
    <t>- Önkormányzati fejezeti tartalék</t>
  </si>
  <si>
    <t>B115. Működési célú költségvetési támogatások és kiegészítő támogatások</t>
  </si>
  <si>
    <t>B116. Elszámolásból származó bevételek</t>
  </si>
  <si>
    <t>B410. Biztosító által fizetett kártérítés</t>
  </si>
  <si>
    <t xml:space="preserve">B411. Egyéb működési bevételek </t>
  </si>
  <si>
    <t>B64. Működési célú visszatérítendő támogatások, kölcsönök visszatérülése államháztartáson kívülről</t>
  </si>
  <si>
    <t>B65. Egyéb működési célú átvett pénzeszközök</t>
  </si>
  <si>
    <t>B74. Felhalmozási célú visszatérítendő támogatások, kölcsönök visszatérülése államháztartáson kívülről</t>
  </si>
  <si>
    <t>B75. Egyéb felhalmozási célú átvett pénzeszközök</t>
  </si>
  <si>
    <t>- B8111. Hosszú lejáratú hitelek, kölcsönök felvétele pénzügyi vállalkozástól</t>
  </si>
  <si>
    <t>- B8113. Rövid lejáratú hitelek, kölcsönök felvétele pénzügyi vállalkozástól</t>
  </si>
  <si>
    <t>B817. Lekötött bankbetétek megszüntetése</t>
  </si>
  <si>
    <t>- K916. Szabad pénzeszközök lekötött bankbetétként elhelyezése</t>
  </si>
  <si>
    <t>- Sírhely</t>
  </si>
  <si>
    <t xml:space="preserve"> - lakosságnak visszatérítendő kölcsön</t>
  </si>
  <si>
    <t xml:space="preserve"> - Polgárőrség</t>
  </si>
  <si>
    <t xml:space="preserve">   - fogorvosi hozzájárulás 2015.</t>
  </si>
  <si>
    <t xml:space="preserve">   - háziorvosi hozzájárulás 2015.</t>
  </si>
  <si>
    <t xml:space="preserve">   - védőnői hozzájárulás 2015.</t>
  </si>
  <si>
    <t>A költségvetési hiány belső finanszírozására szolgáló finanszírozási bevételek</t>
  </si>
  <si>
    <r>
      <t>KIADÁSAI</t>
    </r>
    <r>
      <rPr>
        <i/>
        <sz val="12"/>
        <rFont val="Times New Roman"/>
        <family val="1"/>
      </rPr>
      <t xml:space="preserve"> (adatok Ft-ban)</t>
    </r>
  </si>
  <si>
    <r>
      <t>EGYES MŰKÖDÉSI KIADÁSAI</t>
    </r>
    <r>
      <rPr>
        <i/>
        <sz val="12"/>
        <color indexed="8"/>
        <rFont val="Times New Roman"/>
        <family val="1"/>
      </rPr>
      <t xml:space="preserve"> (adatok Ft-ban)</t>
    </r>
  </si>
  <si>
    <t>045161 Kerékpárutak üzemeltetése, fenntartása</t>
  </si>
  <si>
    <t xml:space="preserve">        -  óvodába járási támogatás (természetbeni)</t>
  </si>
  <si>
    <t xml:space="preserve">        -  óvodába járási támogatás (pénzbeli)</t>
  </si>
  <si>
    <t xml:space="preserve">   - óvodai hozzájárulás 2016.</t>
  </si>
  <si>
    <t xml:space="preserve">   - iskolai étkeztetéshez hozzájárulás 2015.</t>
  </si>
  <si>
    <t xml:space="preserve">   - iskolai étkeztetéshez hozzájárulás 2016.</t>
  </si>
  <si>
    <t xml:space="preserve">   - falugondnok 2015.</t>
  </si>
  <si>
    <t xml:space="preserve">   - falugondnok 2016.</t>
  </si>
  <si>
    <t xml:space="preserve">   - településüzemeltetési feladatok ellátása 2015.</t>
  </si>
  <si>
    <t xml:space="preserve">   - településüzemeltetési feladatok ellátása 2016.</t>
  </si>
  <si>
    <t xml:space="preserve"> - TEKE Kub</t>
  </si>
  <si>
    <t xml:space="preserve"> - Nem nevesített civil szervezetek</t>
  </si>
  <si>
    <t xml:space="preserve"> - fejezettől</t>
  </si>
  <si>
    <t>B408. Kamatbevételek és más nyereségjellegű bevételek</t>
  </si>
  <si>
    <t>- Befektetett pénzügyi eszközökből származó bevételek</t>
  </si>
  <si>
    <t>- Egyéb kapott (járó) kamatok és kamatjellegű bevételek</t>
  </si>
  <si>
    <t xml:space="preserve">- Részesedésekből származó pénzügyi műveletek bevételei </t>
  </si>
  <si>
    <t>- Más egyéb pénzügyi műveletek bevételei</t>
  </si>
  <si>
    <t>- Iparűzési adó korrekció</t>
  </si>
  <si>
    <t>- Települési önkormányzatok szociális feladatainak egyéb támogatása</t>
  </si>
  <si>
    <t>- Szociális célú tüzifa</t>
  </si>
  <si>
    <t>104037 Intézményen kívüli gyermekétkeztetés</t>
  </si>
  <si>
    <t xml:space="preserve">   - Adósságkonszolidációban részt nem vett önkormányzatok felhalmozási támogatása</t>
  </si>
  <si>
    <t>- Központi költségvetési szervtől</t>
  </si>
  <si>
    <r>
      <t xml:space="preserve">EURÓPAI UNIÓS TÁMOGATÁSSAL MEGVALÓSÍTOTT PROGRAMOK, PROJEKTEK </t>
    </r>
    <r>
      <rPr>
        <i/>
        <sz val="12"/>
        <color indexed="8"/>
        <rFont val="Times New Roman"/>
        <family val="1"/>
      </rPr>
      <t>(adatok Ft-ban)</t>
    </r>
  </si>
  <si>
    <r>
      <t>ÉS SAJÁT BEVÉTELEI A FUTAMIDŐ VÉGÉIG</t>
    </r>
    <r>
      <rPr>
        <i/>
        <sz val="12"/>
        <rFont val="Times New Roman"/>
        <family val="1"/>
      </rPr>
      <t xml:space="preserve"> (adatok Ft-ban)</t>
    </r>
  </si>
  <si>
    <t>2019.</t>
  </si>
  <si>
    <t xml:space="preserve"> - Ivóvízhálózat felújítása</t>
  </si>
  <si>
    <t>081061 Szabadidős park, fürdő és strandszolgáltatás</t>
  </si>
  <si>
    <t xml:space="preserve"> - lakosságtól visszatérítendő kölcsön</t>
  </si>
  <si>
    <t>adatok Ft-ban</t>
  </si>
  <si>
    <t>041236 Országos közfoglalkoztatási program</t>
  </si>
  <si>
    <t xml:space="preserve">    - Előző évi költségvetési támogatás visszatérülés</t>
  </si>
  <si>
    <t>- A 2015. évről áthúzódó bérkompenzáció támogatása</t>
  </si>
  <si>
    <t>066020 Város és községgazdálkodás</t>
  </si>
  <si>
    <t xml:space="preserve">        -  lakáshoz jutást segítő települési támogatás (pénzbeli)</t>
  </si>
  <si>
    <t xml:space="preserve">   - szünidei gyermekétkeztetés</t>
  </si>
  <si>
    <t>- Szünidei gyermekétkeztetés</t>
  </si>
  <si>
    <t>- fejezeti kezelésű előirányzatoktól EU-s programok és azon hazai társfinanszírozása</t>
  </si>
  <si>
    <t xml:space="preserve">- </t>
  </si>
  <si>
    <t>- Egyéb helyiség bérbeadása</t>
  </si>
  <si>
    <t>- Egyéb helyiség bérbeadása hátralék</t>
  </si>
  <si>
    <t>- Földbérlet</t>
  </si>
  <si>
    <t xml:space="preserve"> - lakosságtól visszatérítendő lakásfelújítási kölcsön</t>
  </si>
  <si>
    <t>- Boltbérlet</t>
  </si>
  <si>
    <r>
      <t xml:space="preserve">BEVÉTELEI </t>
    </r>
    <r>
      <rPr>
        <i/>
        <sz val="12"/>
        <rFont val="Times New Roman"/>
        <family val="1"/>
      </rPr>
      <t>(adatok Ft-ban)</t>
    </r>
  </si>
  <si>
    <t>011130 Önkormányzatok és önkormányzati hivatalok jogalkotó és általános igazgatási tevékenysége (Képviselői t. díj)</t>
  </si>
  <si>
    <t xml:space="preserve"> reprezentáció</t>
  </si>
  <si>
    <t xml:space="preserve"> személyhez nem köthető reprezentáció</t>
  </si>
  <si>
    <t>082092 Közművelődés - hagyományos közösségi kulturális értékek gondozása</t>
  </si>
  <si>
    <t xml:space="preserve">   - NKA támogatás</t>
  </si>
  <si>
    <t xml:space="preserve">BÖDEHÁZA KÖZSÉG ÖNKORMÁNYZATA </t>
  </si>
  <si>
    <t>BÖDEHÁZA KÖZSÉG ÖNKORMÁNYZATA ÁLTAL VAGY HOZZÁJÁRULÁSÁVAL</t>
  </si>
  <si>
    <r>
      <t xml:space="preserve">BÖDEHÁZA KÖZSÉG ÖNKORMÁNYZATA TÖBBÉVES KIHATÁSSAL JÁRÓ FELADATAI </t>
    </r>
    <r>
      <rPr>
        <i/>
        <sz val="12"/>
        <color indexed="8"/>
        <rFont val="Times New Roman"/>
        <family val="1"/>
      </rPr>
      <t>(adatok Ft-ban)</t>
    </r>
  </si>
  <si>
    <r>
      <rPr>
        <b/>
        <sz val="9"/>
        <rFont val="Times New Roman"/>
        <family val="1"/>
      </rPr>
      <t xml:space="preserve">Felelős:  </t>
    </r>
    <r>
      <rPr>
        <sz val="9"/>
        <rFont val="Times New Roman"/>
        <family val="1"/>
      </rPr>
      <t>Büki László polgármester</t>
    </r>
  </si>
  <si>
    <t xml:space="preserve">   - Munkaerőpiaci Alap (közfoglalkoztatás)  2016-ban induló</t>
  </si>
  <si>
    <t>041233 Hosszabb időtartamú közfoglalkoztatás 2016-ban induló</t>
  </si>
  <si>
    <t xml:space="preserve">   - Dr. Hetés Ferenc Rendelőintézet Lenti</t>
  </si>
  <si>
    <r>
      <t>FELHALMOZÁSI KIADÁSAI</t>
    </r>
    <r>
      <rPr>
        <i/>
        <sz val="12"/>
        <rFont val="Times New Roman"/>
        <family val="1"/>
      </rPr>
      <t xml:space="preserve"> (adatok Ft-ban)</t>
    </r>
  </si>
  <si>
    <t xml:space="preserve">- Rendkívűli szoc. Tám. </t>
  </si>
  <si>
    <t>2020.</t>
  </si>
  <si>
    <t>(: Balláné Kulcsár Mária :)</t>
  </si>
  <si>
    <t>jegyző</t>
  </si>
  <si>
    <t xml:space="preserve">- K914. Államháztartáson belüli megelőlegezések visszafizetése </t>
  </si>
  <si>
    <r>
      <t>A KÖLTSÉGVETÉSI ÉVET KÖVETŐ HÁROM ÉVRE</t>
    </r>
    <r>
      <rPr>
        <i/>
        <sz val="12"/>
        <rFont val="Times New Roman"/>
        <family val="1"/>
      </rPr>
      <t xml:space="preserve"> (adatok Ft-ban)</t>
    </r>
  </si>
  <si>
    <t>Likvid hitel</t>
  </si>
  <si>
    <t>Bödeháza Község Önkormányzata</t>
  </si>
  <si>
    <t>Polgármesteri hatáskörben történt módosítás</t>
  </si>
  <si>
    <t xml:space="preserve">adatok Ft-ban </t>
  </si>
  <si>
    <t>Bevétel:</t>
  </si>
  <si>
    <t>Kiadás:</t>
  </si>
  <si>
    <t>(:Büki László:)</t>
  </si>
  <si>
    <t>Belső átcsoportosítás:</t>
  </si>
  <si>
    <t>Terhelendő</t>
  </si>
  <si>
    <t>Éves keretösszegből kiadási előirányzatok közötti átcsop.:</t>
  </si>
  <si>
    <t>Felhasznált:</t>
  </si>
  <si>
    <t>Maradt:</t>
  </si>
  <si>
    <t>Jóváírandó</t>
  </si>
  <si>
    <t>adatok  Ft-ban</t>
  </si>
  <si>
    <t xml:space="preserve"> - Rédicsi Iskolakörzet Gyermekeiért Alapítvány támogatása</t>
  </si>
  <si>
    <t>Összesen:</t>
  </si>
  <si>
    <t xml:space="preserve">   - ZALAVÍZ Zrt. vizdíj támogatás 2017. évi</t>
  </si>
  <si>
    <t>Beruházás</t>
  </si>
  <si>
    <t>- Polgármesteri illetmény támogatása</t>
  </si>
  <si>
    <t xml:space="preserve">   - településüzemeltetési feladatok ellátása 2018.</t>
  </si>
  <si>
    <t>2021.</t>
  </si>
  <si>
    <r>
      <t>1. Program, projekt megnevezése:</t>
    </r>
    <r>
      <rPr>
        <b/>
        <sz val="12"/>
        <rFont val="Times New Roman"/>
        <family val="1"/>
      </rPr>
      <t>"Utak kezeléséhez, karbantartásához és állapotjavításához szükséges munkagépek beszerzése Hetésben"</t>
    </r>
  </si>
  <si>
    <t>(: Büki László :)</t>
  </si>
  <si>
    <t>2018. évi határozat</t>
  </si>
  <si>
    <t>2018. évi rendelet</t>
  </si>
  <si>
    <r>
      <t>BEVÉTELEINEK ÉS KIADÁSAINAK MÉRLEGE</t>
    </r>
    <r>
      <rPr>
        <i/>
        <sz val="12"/>
        <color indexed="8"/>
        <rFont val="Times New Roman"/>
        <family val="1"/>
      </rPr>
      <t xml:space="preserve"> (adatok  Ft-ban)</t>
    </r>
  </si>
  <si>
    <t>Müködési célú költségvetési tám.és kieg.támog.</t>
  </si>
  <si>
    <t xml:space="preserve">Tárgyi esz.bérbeadás - földbérleti díj </t>
  </si>
  <si>
    <t>dologi kiadás</t>
  </si>
  <si>
    <t>dologi kiadás áfa</t>
  </si>
  <si>
    <t>A helyi önk.előző évi elsz. származó kiad.</t>
  </si>
  <si>
    <t>Felújítás</t>
  </si>
  <si>
    <t xml:space="preserve">   - Egyéb költségvisszatérítés (közműdíj)</t>
  </si>
  <si>
    <t>- Rendkivüli szociális célú tüzifa</t>
  </si>
  <si>
    <t>- Munkagépek beszerzése</t>
  </si>
  <si>
    <t>106020 Lakásfenntarással, lakhatással összefűggő kiadások</t>
  </si>
  <si>
    <t xml:space="preserve">  - Költségek visszatérítései</t>
  </si>
  <si>
    <r>
      <t>2. Program, projekt megnevezése:</t>
    </r>
    <r>
      <rPr>
        <b/>
        <sz val="12"/>
        <rFont val="Times New Roman"/>
        <family val="1"/>
      </rPr>
      <t>"Utak kezeléséhez, karbantartásához és állapotjavításához szükséges munkagépek beszerzése Hetésben"</t>
    </r>
  </si>
  <si>
    <t>2/a. Program, projekt összes kiadása</t>
  </si>
  <si>
    <t>2/ba. Saját forrás</t>
  </si>
  <si>
    <t>2/bb. Európai uniós támogatás (hazai társfinsnszírozással)</t>
  </si>
  <si>
    <t>2/bc. Egyéb forrás</t>
  </si>
  <si>
    <t>2/b. Összes forrás</t>
  </si>
  <si>
    <t xml:space="preserve">   - településüzemeltetési feladatok ellátása pályázathoz</t>
  </si>
  <si>
    <t>"</t>
  </si>
  <si>
    <t>Bödeháza Község Önkormányzata 2018. évi költségvetésének módosítása 
2018. augusztus 10-től</t>
  </si>
  <si>
    <t>Elkülönített állami pénzalaptól</t>
  </si>
  <si>
    <t>Foglalkoztatási Alap közfoglalkoztatás támog.</t>
  </si>
  <si>
    <t>Müködési célú átvett pénzeszköz</t>
  </si>
  <si>
    <t>Rédicsi Iskolakörzet Gyerm. Al. el nem számolt támogatás visszafizetése</t>
  </si>
  <si>
    <t>Hosszabb időtartamú közfoglalkoztatás</t>
  </si>
  <si>
    <t>személyi kiadás</t>
  </si>
  <si>
    <t>munkáltatót terhelő járulék</t>
  </si>
  <si>
    <t>Felhalm. célú átadás ÁHT-n kívülre</t>
  </si>
  <si>
    <t>MEDICOPTER Alapítvány támogatása</t>
  </si>
  <si>
    <t xml:space="preserve"> - MEDICOPTER Alapítvány tám.</t>
  </si>
  <si>
    <t>Tartalék</t>
  </si>
  <si>
    <t>Rédics, 2018. július 27.</t>
  </si>
  <si>
    <t>Zalavíz Zrt-től fel nem használt 2017. évi vízszolg. támog. átvétele</t>
  </si>
  <si>
    <t>Polgármesteri hatáskörben történt módosítása</t>
  </si>
  <si>
    <t xml:space="preserve">Bödeháza Község Önkormányzata 2018. évi költségvetésének </t>
  </si>
  <si>
    <t>2018. június 28.</t>
  </si>
  <si>
    <t>041233 Hosszabb időtartamú közfoglalkoztatás</t>
  </si>
  <si>
    <t xml:space="preserve"> - ZALAVÍZ-től 2017. évi fel nem használt víztámog. </t>
  </si>
  <si>
    <t>- Rédicsi Iskolakörzet Gyermekeiért Alapítvány fel nem használt támogatás visszafizetése</t>
  </si>
  <si>
    <t xml:space="preserve">   - Munkaerőpiaci Alap (hosszabb időtart.közfoglalkoztatás)</t>
  </si>
  <si>
    <t>Szociális tüzifa</t>
  </si>
  <si>
    <t>Lakásfenntartással, lakhatással összefűggő kiadások</t>
  </si>
  <si>
    <t>Önk. és önk.hiv. jogalkotó és ált.ig.tev.</t>
  </si>
  <si>
    <t>Lakásfenntart. lakhatással összefűg.kiad.</t>
  </si>
  <si>
    <t>dologi nettó kiad</t>
  </si>
  <si>
    <t>dologi áfa</t>
  </si>
  <si>
    <t>Város és községgazdálkodás</t>
  </si>
  <si>
    <t>Nem veszélyes telep.hull.össz.vál.elkül.begyűjt.száll.</t>
  </si>
  <si>
    <t>Köztemető-fenntartás és -működtetés</t>
  </si>
  <si>
    <t>Tűz- és katasztrófavédelmi tev.</t>
  </si>
  <si>
    <t>Bödeháza temető villamosítás</t>
  </si>
  <si>
    <t>Jóseci temető villamosítás</t>
  </si>
  <si>
    <t>nettó kiad</t>
  </si>
  <si>
    <t>áfa</t>
  </si>
  <si>
    <t>237 hrsz út felújítás</t>
  </si>
  <si>
    <t xml:space="preserve"> Közutak, hidak, alagutak üzemelt.fenntart.</t>
  </si>
  <si>
    <t>Fedett rendezvénytér építés</t>
  </si>
  <si>
    <t>Közműv.- közös.és társ.részv.fejl.</t>
  </si>
  <si>
    <t>személyhez nem köt.rep.</t>
  </si>
  <si>
    <t>Közműv.- hagyományos köz.kult.ért.gond.</t>
  </si>
  <si>
    <t>Egyéb mük.célú tám. ÁHT belül</t>
  </si>
  <si>
    <t>Fejezettől Erzsébet utalvány</t>
  </si>
  <si>
    <t xml:space="preserve">Ellátottak pénzbeni jutt. </t>
  </si>
  <si>
    <t>Rsz. Gyermekvéd. Kedv. Részesülők természetbeni jutt.</t>
  </si>
  <si>
    <t>Rédics, 2018. október 18.</t>
  </si>
  <si>
    <t>Bödeháza Község Önkormányzata 2018. évi költségvetésének módosítása 
2018. november 6-tól</t>
  </si>
  <si>
    <t>2018. augusztus</t>
  </si>
  <si>
    <t xml:space="preserve"> - Fedett rendezvénytér építés</t>
  </si>
  <si>
    <t xml:space="preserve">Közhat.bev. Magászemélyek komm.adója </t>
  </si>
  <si>
    <t>Nem veszélyes (telep.) hulladék válogatása,elkülönített begyűjt., szállít., átrak.</t>
  </si>
  <si>
    <t>Nem veszélyes (telep.) hulladék vegyes (ömlesztett) begyűjtése, szállítása, átrakása</t>
  </si>
  <si>
    <t>Ellátottak pénzbeli juttatása</t>
  </si>
  <si>
    <t xml:space="preserve">Karácsonyi tám.pénzbeli </t>
  </si>
  <si>
    <t>Rendkivüli telep tám.pénzbeli</t>
  </si>
  <si>
    <t xml:space="preserve">Bödeháza Község Önkormányzata 2018. évi költségvetésének módosítása 
2018. december 1-től </t>
  </si>
  <si>
    <t>Rédics, 2018. november 13.</t>
  </si>
  <si>
    <t>051030 Nem veszélyes (települési) hulladék vegyes (ömlesztett) begyűjtése, szállítása, átrakása</t>
  </si>
  <si>
    <t xml:space="preserve">   - földterület eladás</t>
  </si>
  <si>
    <t xml:space="preserve"> - Téli rezsicsökk.korábban nem részesült házt.tám.</t>
  </si>
  <si>
    <t>Ivóvízhálózat felúj.nettó kiad</t>
  </si>
  <si>
    <t>Ivóvízhálózat felúj.áfa</t>
  </si>
  <si>
    <t>Víztermelés, -kezelés, -ellátás</t>
  </si>
  <si>
    <t xml:space="preserve">   - fogorvosi hozzájárulás </t>
  </si>
  <si>
    <t xml:space="preserve">   - háziorvosi hozzájárulás </t>
  </si>
  <si>
    <t xml:space="preserve">   - védőnői hozzájárulás </t>
  </si>
  <si>
    <t xml:space="preserve">   - Kistérségi Többcélú Társulás tagdíj</t>
  </si>
  <si>
    <t xml:space="preserve">   - településüzemeltetési feladatok ellátása </t>
  </si>
  <si>
    <t xml:space="preserve">   - konyha müköd.étkeztetéshez hozzájárulás </t>
  </si>
  <si>
    <t xml:space="preserve">   - falugondnok </t>
  </si>
  <si>
    <t xml:space="preserve">   - óvodai hozzájárulás </t>
  </si>
  <si>
    <t xml:space="preserve">   - fogorvosi rendelő akadályment.bírság</t>
  </si>
  <si>
    <t>107051 Szociális étkeztetés szociális konyhán</t>
  </si>
  <si>
    <t>107060 Egyéb szociális pénzb.és term.ellátások,támogatások</t>
  </si>
  <si>
    <t>BÖDEHÁZA KÖZSÉG ÖNKORMÁNYZATA 2019. ÉVI KÖLTSÉGVETÉSÉNEK</t>
  </si>
  <si>
    <t>eredeti</t>
  </si>
  <si>
    <t>Előirányzat</t>
  </si>
  <si>
    <t xml:space="preserve"> - Ivóvízhálózat felújítás pályázat</t>
  </si>
  <si>
    <r>
      <t>Bödeháza Község Önkormányzata Képviselő-testülete</t>
    </r>
    <r>
      <rPr>
        <sz val="10"/>
        <color indexed="8"/>
        <rFont val="Times New Roman"/>
        <family val="1"/>
      </rPr>
      <t xml:space="preserve"> az önkormányzat saját bevételeinek és az adósságot keletkeztető ügyleteiből eredő fizetési kötelezettségeinek a 2019. költségvetési évet követő három évre várható összegét az alábbiak szerint állapítja meg: </t>
    </r>
  </si>
  <si>
    <t>2022.</t>
  </si>
  <si>
    <r>
      <rPr>
        <b/>
        <sz val="9"/>
        <color indexed="8"/>
        <rFont val="Times New Roman"/>
        <family val="1"/>
      </rPr>
      <t>Határidő:</t>
    </r>
    <r>
      <rPr>
        <sz val="9"/>
        <color indexed="8"/>
        <rFont val="Times New Roman"/>
        <family val="1"/>
      </rPr>
      <t xml:space="preserve">  2019. december 31.</t>
    </r>
  </si>
  <si>
    <r>
      <t>BÖDEHÁZA KÖZSÉG ÖNKORMÁNYZATA 2019. ÉVI KÖLTSÉGVETÉSÉNEK BEVÉTELEI ÉS KIADÁSAI</t>
    </r>
    <r>
      <rPr>
        <i/>
        <sz val="12"/>
        <color indexed="8"/>
        <rFont val="Times New Roman"/>
        <family val="1"/>
      </rPr>
      <t xml:space="preserve"> (adatok Ft-ban)</t>
    </r>
  </si>
  <si>
    <t xml:space="preserve">2019. ÉVI SAJÁT BEVÉTELEI, TOVÁBBÁ ADÓSSÁGOT KELETKEZTETŐ </t>
  </si>
  <si>
    <t>Tény</t>
  </si>
  <si>
    <t>Bödeháza Község Önkormányzata Képviselő-testületének 7/2019.(II.13.) határozata az önkormányzat saját bevételeinek és adósságot keletkeztető ügyleteiből eredő fizetési kötelezettségeinek a költségvetési évet követő három évre várható összegének megállapításáról</t>
  </si>
  <si>
    <t>2019. évi határozat</t>
  </si>
  <si>
    <t>2019. évi rendelet</t>
  </si>
  <si>
    <r>
      <t xml:space="preserve">Bödeháza Község Önkormányzata 2019. évi közvetett támogatásai </t>
    </r>
    <r>
      <rPr>
        <i/>
        <sz val="12"/>
        <rFont val="Times New Roman"/>
        <family val="1"/>
      </rPr>
      <t>(adatok Ft-ban)</t>
    </r>
  </si>
  <si>
    <r>
      <t xml:space="preserve">BÖDEHÁZA KÖZSÉG ÖNKORMÁNYZATA 2019. ÉVI ELŐIRÁNYZAT-FELHASZNÁLÁSI TERVE </t>
    </r>
    <r>
      <rPr>
        <i/>
        <sz val="11"/>
        <rFont val="Times New Roman"/>
        <family val="1"/>
      </rPr>
      <t>(adatok Ft-ban)</t>
    </r>
  </si>
  <si>
    <t>BÖDEHÁZA KÖZSÉG ÖNKORMÁNYZATA 2017-2019. ÉVI MŰKÖDÉSI ÉS FELHALMOZÁSI</t>
  </si>
  <si>
    <t xml:space="preserve">2017. Tény </t>
  </si>
  <si>
    <t>2018. várható tény</t>
  </si>
  <si>
    <t>2019. terv</t>
  </si>
  <si>
    <t>Ívóvízhálózat nettó kiad.</t>
  </si>
  <si>
    <t>Egyéb gépbeszerzés nettó</t>
  </si>
  <si>
    <t>Ívóvízhálózat áfa kiad.</t>
  </si>
  <si>
    <t>Egyéb gépbeszerzés áfa</t>
  </si>
  <si>
    <t xml:space="preserve">Ingatlan (termőföld) értékesítés </t>
  </si>
  <si>
    <t xml:space="preserve">   - Kiadások visszatértései, kerekítési kül.</t>
  </si>
  <si>
    <t>Kiadások visszatérítései, kerekítési kül.</t>
  </si>
  <si>
    <t>Egyéb működési célú támogatások államháztartáson belülről</t>
  </si>
  <si>
    <t>Közműv.- hagyományos közöss.kult.ért.gond.dologi kiadás.</t>
  </si>
  <si>
    <t xml:space="preserve">   - Zala Megyei Önkormányzattól  rendezvényre</t>
  </si>
  <si>
    <t>- Zala Megyei Önkormányzattól rendezvényre</t>
  </si>
  <si>
    <t>Mód. 05.18.</t>
  </si>
  <si>
    <t>Bödeháza Község Önkormányzata 2019. évi költségvetésének módosítása 
2019. május 18-tól</t>
  </si>
  <si>
    <t>Rédics, 2019. május 2.</t>
  </si>
  <si>
    <t xml:space="preserve">2019. április </t>
  </si>
  <si>
    <t xml:space="preserve"> - Egyéb gépbeszerzés </t>
  </si>
  <si>
    <t>7a</t>
  </si>
  <si>
    <t xml:space="preserve">   - Belterületi ingatlan eladás</t>
  </si>
  <si>
    <t xml:space="preserve">   - készletértékesítés (lábon álló fa)</t>
  </si>
  <si>
    <t>- Permetezőgép értékesítés</t>
  </si>
  <si>
    <t xml:space="preserve">Ingatlan értékesítés (belterület) </t>
  </si>
  <si>
    <t>Települési önk.szoc. gyermekjóléti és gyermekétk.felad.tám.</t>
  </si>
  <si>
    <t>Minimálbér és garantált bérmin. Kompenzációja</t>
  </si>
  <si>
    <t>Rászoruló gyerm.szünidei gyermek étk.</t>
  </si>
  <si>
    <t>Központi kezelésű előir.</t>
  </si>
  <si>
    <t>rendszeres gyermekvéd.kedv.jogosultak pénzbeli támogatása</t>
  </si>
  <si>
    <t>Műk.célú költségv.tám.és kieg.tám.</t>
  </si>
  <si>
    <t>Szociális célú tűzifa</t>
  </si>
  <si>
    <t>Készletétékesítés (lábon álló fa)</t>
  </si>
  <si>
    <t>Egyéb t.eszk (permetezőgép) értékesítés</t>
  </si>
  <si>
    <t>Egyéb. Mük.célú támogatás ÁHT-n belül</t>
  </si>
  <si>
    <t>Kistérs.Többcélú Társ.tagdíj</t>
  </si>
  <si>
    <t>Egyéb szociális pénzb.és term.ellátások,támogatások</t>
  </si>
  <si>
    <t>Dologi kiadás</t>
  </si>
  <si>
    <t>Családi támogatások</t>
  </si>
  <si>
    <t>Felh.átad.önk-nak fogorvosi rend.akadálymentesítés</t>
  </si>
  <si>
    <t>Egyéb.mük.célú átad.helyi önk.</t>
  </si>
  <si>
    <t>településüzem.felad.pályázat mük.kiad önerő</t>
  </si>
  <si>
    <t>Önk.utak felúj. Tervezés falupr.pályázat nettó</t>
  </si>
  <si>
    <t>Önk.utak felúj. Tervezés falupr.pályázat áfa</t>
  </si>
  <si>
    <t>Intézményen kívüli gyermekétkeztetés</t>
  </si>
  <si>
    <t>Tűz -és katasztrófavéd.tevék.dologi kiadás</t>
  </si>
  <si>
    <t>Köztemető fenntart.dologi kiadás</t>
  </si>
  <si>
    <t>Ár-és belvízvédelem dologi kiad.</t>
  </si>
  <si>
    <t>Működési célú átad.áht-n belül</t>
  </si>
  <si>
    <t>Ellátottak pénzbeli támogatása</t>
  </si>
  <si>
    <t>Társulásnak falug.szolgálat</t>
  </si>
  <si>
    <t>Rendkivüli telep.tám.</t>
  </si>
  <si>
    <t>Bödeháza Község Önkormányzata 2019. évi költségvetésének módosítása 
2019. szeptember 28-tól</t>
  </si>
  <si>
    <t>Rédics, 2019. szeptember 13.</t>
  </si>
  <si>
    <t>Mód. 09.28.</t>
  </si>
  <si>
    <t>Város és községgazdálkodás dologi kiadás</t>
  </si>
  <si>
    <t xml:space="preserve"> - Önkormányzati utak felújítása Magyar Falu Programban</t>
  </si>
  <si>
    <t>16a</t>
  </si>
  <si>
    <t>24a</t>
  </si>
  <si>
    <t xml:space="preserve"> - Önkormányzatnak átadás felújításra: fogorvosi rendelő akadálymentesítés</t>
  </si>
  <si>
    <t>- Minimálbér és garantált bérminimum kompenzációja</t>
  </si>
  <si>
    <t xml:space="preserve">      - rendszeres gyermekvédelmi kedvezményben részesülők pénzbeni támogatása</t>
  </si>
  <si>
    <t>Mód. 12.04.</t>
  </si>
  <si>
    <t>Magánszemélyek komm.adója</t>
  </si>
  <si>
    <t>Gépjárműadó</t>
  </si>
  <si>
    <t>Késedelmi pótlék</t>
  </si>
  <si>
    <t>Karácsonyi tám.</t>
  </si>
  <si>
    <t>Rendkivüli telep.támog.</t>
  </si>
  <si>
    <t xml:space="preserve">Karácsonyi tám </t>
  </si>
  <si>
    <t>Karácsonyi tám.gyermekek</t>
  </si>
  <si>
    <t>Tank.-és iskoláztatási tám.</t>
  </si>
  <si>
    <t>Temetéshez nyújtott tám.</t>
  </si>
  <si>
    <t>Bödeháza Község Önkormányzata 2019. évi költségvetésének módosítása 
2019.  december 4-től</t>
  </si>
  <si>
    <t>(:Bedő Andrea:)</t>
  </si>
  <si>
    <t>Rédics, 2019. november 22.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</si>
</sst>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€-2]\ #\ ##,000_);[Red]\([$€-2]\ #\ ##,000\)"/>
  </numFmts>
  <fonts count="11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Arial CE"/>
      <family val="0"/>
    </font>
    <font>
      <sz val="14"/>
      <name val="Arial CE"/>
      <family val="0"/>
    </font>
    <font>
      <sz val="10"/>
      <name val="Arial"/>
      <family val="2"/>
    </font>
    <font>
      <b/>
      <sz val="9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i/>
      <sz val="11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Times New Roman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2"/>
      <color indexed="30"/>
      <name val="Times New Roman"/>
      <family val="1"/>
    </font>
    <font>
      <sz val="12"/>
      <color indexed="10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sz val="12"/>
      <color indexed="8"/>
      <name val="Calibri"/>
      <family val="2"/>
    </font>
    <font>
      <b/>
      <i/>
      <sz val="12"/>
      <color indexed="8"/>
      <name val="Times New Roman"/>
      <family val="1"/>
    </font>
    <font>
      <b/>
      <i/>
      <sz val="12"/>
      <color indexed="8"/>
      <name val="Calibri"/>
      <family val="2"/>
    </font>
    <font>
      <b/>
      <sz val="13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Times New Roman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rgb="FF0070C0"/>
      <name val="Times New Roman"/>
      <family val="1"/>
    </font>
    <font>
      <sz val="12"/>
      <color rgb="FFFF0000"/>
      <name val="Times New Roman"/>
      <family val="1"/>
    </font>
    <font>
      <i/>
      <sz val="10"/>
      <color theme="1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3"/>
      <color theme="1"/>
      <name val="Calibri"/>
      <family val="2"/>
    </font>
    <font>
      <sz val="13"/>
      <color theme="1"/>
      <name val="Times New Roman"/>
      <family val="1"/>
    </font>
    <font>
      <sz val="12"/>
      <color theme="1"/>
      <name val="Calibri"/>
      <family val="2"/>
    </font>
    <font>
      <b/>
      <i/>
      <sz val="12"/>
      <color theme="1"/>
      <name val="Times New Roman"/>
      <family val="1"/>
    </font>
    <font>
      <b/>
      <i/>
      <sz val="12"/>
      <color theme="1"/>
      <name val="Calibri"/>
      <family val="2"/>
    </font>
    <font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0" borderId="0" applyNumberFormat="0" applyFill="0" applyBorder="0" applyAlignment="0" applyProtection="0"/>
    <xf numFmtId="0" fontId="71" fillId="0" borderId="2" applyNumberFormat="0" applyFill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0" fillId="28" borderId="7" applyNumberFormat="0" applyFont="0" applyAlignment="0" applyProtection="0"/>
    <xf numFmtId="0" fontId="77" fillId="29" borderId="0" applyNumberFormat="0" applyBorder="0" applyAlignment="0" applyProtection="0"/>
    <xf numFmtId="0" fontId="78" fillId="30" borderId="8" applyNumberFormat="0" applyAlignment="0" applyProtection="0"/>
    <xf numFmtId="0" fontId="79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8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8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31" borderId="0" applyNumberFormat="0" applyBorder="0" applyAlignment="0" applyProtection="0"/>
    <xf numFmtId="0" fontId="83" fillId="32" borderId="0" applyNumberFormat="0" applyBorder="0" applyAlignment="0" applyProtection="0"/>
    <xf numFmtId="0" fontId="84" fillId="30" borderId="1" applyNumberForma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338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85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70" applyFont="1" applyFill="1" applyBorder="1" applyAlignment="1">
      <alignment horizontal="center" vertical="center" wrapText="1"/>
      <protection/>
    </xf>
    <xf numFmtId="3" fontId="4" fillId="33" borderId="10" xfId="70" applyNumberFormat="1" applyFont="1" applyFill="1" applyBorder="1" applyAlignment="1">
      <alignment horizontal="right" vertical="center" wrapText="1"/>
      <protection/>
    </xf>
    <xf numFmtId="3" fontId="4" fillId="33" borderId="10" xfId="70" applyNumberFormat="1" applyFont="1" applyFill="1" applyBorder="1" applyAlignment="1">
      <alignment horizontal="center" vertical="center" wrapText="1"/>
      <protection/>
    </xf>
    <xf numFmtId="0" fontId="4" fillId="33" borderId="10" xfId="70" applyFont="1" applyFill="1" applyBorder="1" applyAlignment="1">
      <alignment horizontal="left" vertical="center" wrapText="1"/>
      <protection/>
    </xf>
    <xf numFmtId="0" fontId="3" fillId="33" borderId="10" xfId="70" applyFont="1" applyFill="1" applyBorder="1" applyAlignment="1">
      <alignment horizontal="left" vertical="center" wrapText="1"/>
      <protection/>
    </xf>
    <xf numFmtId="0" fontId="5" fillId="33" borderId="10" xfId="70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/>
    </xf>
    <xf numFmtId="3" fontId="5" fillId="33" borderId="10" xfId="70" applyNumberFormat="1" applyFont="1" applyFill="1" applyBorder="1" applyAlignment="1">
      <alignment horizontal="right" vertical="center" wrapText="1"/>
      <protection/>
    </xf>
    <xf numFmtId="3" fontId="3" fillId="33" borderId="10" xfId="70" applyNumberFormat="1" applyFont="1" applyFill="1" applyBorder="1" applyAlignment="1">
      <alignment horizontal="right" vertical="center" wrapText="1"/>
      <protection/>
    </xf>
    <xf numFmtId="3" fontId="4" fillId="0" borderId="10" xfId="70" applyNumberFormat="1" applyFont="1" applyFill="1" applyBorder="1" applyAlignment="1">
      <alignment horizontal="right" wrapText="1"/>
      <protection/>
    </xf>
    <xf numFmtId="0" fontId="4" fillId="0" borderId="0" xfId="0" applyFont="1" applyAlignment="1">
      <alignment/>
    </xf>
    <xf numFmtId="0" fontId="4" fillId="0" borderId="10" xfId="70" applyFont="1" applyFill="1" applyBorder="1" applyAlignment="1">
      <alignment horizontal="center"/>
      <protection/>
    </xf>
    <xf numFmtId="3" fontId="3" fillId="0" borderId="10" xfId="70" applyNumberFormat="1" applyFont="1" applyFill="1" applyBorder="1" applyAlignment="1">
      <alignment horizontal="right" wrapText="1"/>
      <protection/>
    </xf>
    <xf numFmtId="0" fontId="3" fillId="0" borderId="0" xfId="0" applyFont="1" applyFill="1" applyAlignment="1">
      <alignment/>
    </xf>
    <xf numFmtId="0" fontId="86" fillId="0" borderId="0" xfId="64" applyFont="1" applyAlignment="1">
      <alignment wrapText="1"/>
      <protection/>
    </xf>
    <xf numFmtId="0" fontId="87" fillId="0" borderId="0" xfId="64" applyFont="1">
      <alignment/>
      <protection/>
    </xf>
    <xf numFmtId="0" fontId="88" fillId="0" borderId="0" xfId="64" applyFont="1">
      <alignment/>
      <protection/>
    </xf>
    <xf numFmtId="3" fontId="89" fillId="0" borderId="0" xfId="64" applyNumberFormat="1" applyFont="1" applyAlignment="1">
      <alignment vertical="center"/>
      <protection/>
    </xf>
    <xf numFmtId="3" fontId="90" fillId="0" borderId="11" xfId="64" applyNumberFormat="1" applyFont="1" applyBorder="1" applyAlignment="1">
      <alignment horizontal="left" vertical="center" wrapText="1"/>
      <protection/>
    </xf>
    <xf numFmtId="3" fontId="91" fillId="0" borderId="10" xfId="64" applyNumberFormat="1" applyFont="1" applyBorder="1" applyAlignment="1">
      <alignment horizontal="center" vertical="center" wrapText="1"/>
      <protection/>
    </xf>
    <xf numFmtId="3" fontId="86" fillId="0" borderId="0" xfId="64" applyNumberFormat="1" applyFont="1" applyAlignment="1">
      <alignment wrapText="1"/>
      <protection/>
    </xf>
    <xf numFmtId="3" fontId="86" fillId="0" borderId="0" xfId="64" applyNumberFormat="1" applyFont="1">
      <alignment/>
      <protection/>
    </xf>
    <xf numFmtId="3" fontId="86" fillId="0" borderId="10" xfId="64" applyNumberFormat="1" applyFont="1" applyBorder="1" applyAlignment="1">
      <alignment wrapText="1"/>
      <protection/>
    </xf>
    <xf numFmtId="3" fontId="87" fillId="0" borderId="10" xfId="64" applyNumberFormat="1" applyFont="1" applyBorder="1">
      <alignment/>
      <protection/>
    </xf>
    <xf numFmtId="3" fontId="87" fillId="0" borderId="0" xfId="64" applyNumberFormat="1" applyFont="1">
      <alignment/>
      <protection/>
    </xf>
    <xf numFmtId="3" fontId="86" fillId="0" borderId="10" xfId="64" applyNumberFormat="1" applyFont="1" applyBorder="1" applyAlignment="1">
      <alignment vertical="center" wrapText="1"/>
      <protection/>
    </xf>
    <xf numFmtId="3" fontId="91" fillId="0" borderId="10" xfId="64" applyNumberFormat="1" applyFont="1" applyBorder="1" applyAlignment="1">
      <alignment wrapText="1"/>
      <protection/>
    </xf>
    <xf numFmtId="3" fontId="88" fillId="0" borderId="10" xfId="64" applyNumberFormat="1" applyFont="1" applyBorder="1">
      <alignment/>
      <protection/>
    </xf>
    <xf numFmtId="3" fontId="88" fillId="0" borderId="0" xfId="64" applyNumberFormat="1" applyFont="1">
      <alignment/>
      <protection/>
    </xf>
    <xf numFmtId="3" fontId="91" fillId="0" borderId="10" xfId="64" applyNumberFormat="1" applyFont="1" applyBorder="1" applyAlignment="1">
      <alignment vertical="center" wrapText="1"/>
      <protection/>
    </xf>
    <xf numFmtId="3" fontId="91" fillId="0" borderId="10" xfId="64" applyNumberFormat="1" applyFont="1" applyBorder="1" applyAlignment="1">
      <alignment vertical="top" wrapText="1"/>
      <protection/>
    </xf>
    <xf numFmtId="3" fontId="17" fillId="0" borderId="0" xfId="64" applyNumberFormat="1" applyFont="1" applyAlignment="1">
      <alignment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5" fillId="0" borderId="10" xfId="70" applyFont="1" applyFill="1" applyBorder="1" applyAlignment="1">
      <alignment wrapText="1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12" xfId="70" applyFont="1" applyFill="1" applyBorder="1" applyAlignment="1">
      <alignment horizontal="center" vertical="center"/>
      <protection/>
    </xf>
    <xf numFmtId="0" fontId="87" fillId="0" borderId="10" xfId="64" applyFont="1" applyBorder="1" applyAlignment="1">
      <alignment wrapText="1"/>
      <protection/>
    </xf>
    <xf numFmtId="3" fontId="4" fillId="0" borderId="13" xfId="70" applyNumberFormat="1" applyFont="1" applyFill="1" applyBorder="1" applyAlignment="1">
      <alignment horizontal="right" wrapText="1"/>
      <protection/>
    </xf>
    <xf numFmtId="0" fontId="88" fillId="0" borderId="10" xfId="64" applyFont="1" applyBorder="1" applyAlignment="1">
      <alignment wrapText="1"/>
      <protection/>
    </xf>
    <xf numFmtId="0" fontId="88" fillId="0" borderId="10" xfId="64" applyFont="1" applyBorder="1" applyAlignment="1">
      <alignment vertical="top" wrapText="1"/>
      <protection/>
    </xf>
    <xf numFmtId="0" fontId="13" fillId="0" borderId="0" xfId="67" applyFill="1">
      <alignment/>
      <protection/>
    </xf>
    <xf numFmtId="0" fontId="3" fillId="0" borderId="0" xfId="68" applyFont="1" applyFill="1" applyAlignment="1">
      <alignment horizontal="center"/>
      <protection/>
    </xf>
    <xf numFmtId="0" fontId="4" fillId="0" borderId="0" xfId="68" applyFont="1" applyFill="1">
      <alignment/>
      <protection/>
    </xf>
    <xf numFmtId="0" fontId="4" fillId="0" borderId="11" xfId="68" applyFont="1" applyFill="1" applyBorder="1" applyAlignment="1">
      <alignment horizontal="center"/>
      <protection/>
    </xf>
    <xf numFmtId="0" fontId="13" fillId="0" borderId="0" xfId="67">
      <alignment/>
      <protection/>
    </xf>
    <xf numFmtId="0" fontId="4" fillId="0" borderId="0" xfId="68" applyFont="1">
      <alignment/>
      <protection/>
    </xf>
    <xf numFmtId="0" fontId="3" fillId="0" borderId="10" xfId="68" applyFont="1" applyFill="1" applyBorder="1" applyAlignment="1">
      <alignment horizontal="center" vertical="center" wrapText="1"/>
      <protection/>
    </xf>
    <xf numFmtId="0" fontId="8" fillId="0" borderId="0" xfId="68" applyFont="1">
      <alignment/>
      <protection/>
    </xf>
    <xf numFmtId="0" fontId="4" fillId="0" borderId="10" xfId="68" applyFont="1" applyFill="1" applyBorder="1" applyAlignment="1">
      <alignment/>
      <protection/>
    </xf>
    <xf numFmtId="3" fontId="4" fillId="0" borderId="10" xfId="68" applyNumberFormat="1" applyFont="1" applyBorder="1" applyAlignment="1">
      <alignment/>
      <protection/>
    </xf>
    <xf numFmtId="3" fontId="10" fillId="0" borderId="10" xfId="68" applyNumberFormat="1" applyFont="1" applyBorder="1" applyAlignment="1">
      <alignment/>
      <protection/>
    </xf>
    <xf numFmtId="3" fontId="8" fillId="0" borderId="10" xfId="68" applyNumberFormat="1" applyFont="1" applyBorder="1" applyAlignment="1">
      <alignment/>
      <protection/>
    </xf>
    <xf numFmtId="3" fontId="5" fillId="33" borderId="10" xfId="70" applyNumberFormat="1" applyFont="1" applyFill="1" applyBorder="1" applyAlignment="1">
      <alignment vertical="center" wrapText="1"/>
      <protection/>
    </xf>
    <xf numFmtId="0" fontId="4" fillId="0" borderId="10" xfId="70" applyFont="1" applyFill="1" applyBorder="1" applyAlignment="1">
      <alignment wrapText="1"/>
      <protection/>
    </xf>
    <xf numFmtId="3" fontId="87" fillId="0" borderId="0" xfId="64" applyNumberFormat="1" applyFont="1" applyAlignment="1">
      <alignment horizontal="center"/>
      <protection/>
    </xf>
    <xf numFmtId="0" fontId="5" fillId="0" borderId="10" xfId="70" applyFont="1" applyFill="1" applyBorder="1" applyAlignment="1">
      <alignment/>
      <protection/>
    </xf>
    <xf numFmtId="0" fontId="16" fillId="0" borderId="10" xfId="70" applyFont="1" applyFill="1" applyBorder="1" applyAlignment="1">
      <alignment/>
      <protection/>
    </xf>
    <xf numFmtId="0" fontId="16" fillId="0" borderId="10" xfId="70" applyFont="1" applyFill="1" applyBorder="1" applyAlignment="1">
      <alignment wrapText="1"/>
      <protection/>
    </xf>
    <xf numFmtId="0" fontId="21" fillId="0" borderId="10" xfId="70" applyFont="1" applyFill="1" applyBorder="1" applyAlignment="1">
      <alignment wrapText="1"/>
      <protection/>
    </xf>
    <xf numFmtId="0" fontId="23" fillId="0" borderId="10" xfId="70" applyFont="1" applyFill="1" applyBorder="1" applyAlignment="1">
      <alignment wrapText="1"/>
      <protection/>
    </xf>
    <xf numFmtId="3" fontId="11" fillId="33" borderId="10" xfId="70" applyNumberFormat="1" applyFont="1" applyFill="1" applyBorder="1" applyAlignment="1">
      <alignment horizontal="center" vertical="center" wrapText="1"/>
      <protection/>
    </xf>
    <xf numFmtId="0" fontId="8" fillId="33" borderId="10" xfId="70" applyFont="1" applyFill="1" applyBorder="1" applyAlignment="1">
      <alignment horizontal="left" vertical="center" wrapText="1"/>
      <protection/>
    </xf>
    <xf numFmtId="0" fontId="7" fillId="33" borderId="10" xfId="70" applyFont="1" applyFill="1" applyBorder="1" applyAlignment="1">
      <alignment horizontal="left" vertical="center" wrapText="1"/>
      <protection/>
    </xf>
    <xf numFmtId="0" fontId="52" fillId="0" borderId="0" xfId="0" applyFont="1" applyAlignment="1">
      <alignment/>
    </xf>
    <xf numFmtId="0" fontId="52" fillId="0" borderId="0" xfId="0" applyFont="1" applyAlignment="1">
      <alignment horizontal="right"/>
    </xf>
    <xf numFmtId="0" fontId="3" fillId="0" borderId="10" xfId="68" applyFont="1" applyFill="1" applyBorder="1" applyAlignment="1">
      <alignment horizontal="center" vertical="center"/>
      <protection/>
    </xf>
    <xf numFmtId="0" fontId="4" fillId="0" borderId="10" xfId="68" applyFont="1" applyFill="1" applyBorder="1" applyAlignment="1">
      <alignment horizontal="left" wrapText="1"/>
      <protection/>
    </xf>
    <xf numFmtId="0" fontId="4" fillId="0" borderId="10" xfId="68" applyFont="1" applyFill="1" applyBorder="1" applyAlignment="1">
      <alignment horizontal="left"/>
      <protection/>
    </xf>
    <xf numFmtId="0" fontId="4" fillId="0" borderId="10" xfId="68" applyFont="1" applyBorder="1" applyAlignment="1">
      <alignment vertical="top" wrapText="1"/>
      <protection/>
    </xf>
    <xf numFmtId="0" fontId="10" fillId="0" borderId="10" xfId="68" applyFont="1" applyBorder="1" applyAlignment="1" quotePrefix="1">
      <alignment vertical="top" wrapText="1"/>
      <protection/>
    </xf>
    <xf numFmtId="0" fontId="8" fillId="0" borderId="10" xfId="68" applyFont="1" applyBorder="1" applyAlignment="1" quotePrefix="1">
      <alignment vertical="top" wrapText="1"/>
      <protection/>
    </xf>
    <xf numFmtId="0" fontId="3" fillId="0" borderId="10" xfId="68" applyFont="1" applyBorder="1" applyAlignment="1">
      <alignment vertical="top" wrapText="1"/>
      <protection/>
    </xf>
    <xf numFmtId="3" fontId="4" fillId="33" borderId="10" xfId="70" applyNumberFormat="1" applyFont="1" applyFill="1" applyBorder="1" applyAlignment="1">
      <alignment wrapText="1"/>
      <protection/>
    </xf>
    <xf numFmtId="3" fontId="4" fillId="0" borderId="10" xfId="0" applyNumberFormat="1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vertical="center" wrapText="1"/>
    </xf>
    <xf numFmtId="3" fontId="4" fillId="0" borderId="10" xfId="70" applyNumberFormat="1" applyFont="1" applyFill="1" applyBorder="1" applyAlignment="1">
      <alignment wrapText="1"/>
      <protection/>
    </xf>
    <xf numFmtId="0" fontId="4" fillId="0" borderId="10" xfId="70" applyFont="1" applyFill="1" applyBorder="1" applyAlignment="1" quotePrefix="1">
      <alignment/>
      <protection/>
    </xf>
    <xf numFmtId="0" fontId="4" fillId="0" borderId="10" xfId="70" applyFont="1" applyFill="1" applyBorder="1" applyAlignment="1" quotePrefix="1">
      <alignment wrapText="1"/>
      <protection/>
    </xf>
    <xf numFmtId="0" fontId="4" fillId="0" borderId="10" xfId="70" applyFont="1" applyFill="1" applyBorder="1" applyAlignment="1">
      <alignment horizontal="center" vertical="center"/>
      <protection/>
    </xf>
    <xf numFmtId="0" fontId="3" fillId="0" borderId="10" xfId="70" applyFont="1" applyFill="1" applyBorder="1" applyAlignment="1">
      <alignment vertical="center" wrapText="1"/>
      <protection/>
    </xf>
    <xf numFmtId="0" fontId="4" fillId="0" borderId="10" xfId="70" applyFont="1" applyFill="1" applyBorder="1" applyAlignment="1">
      <alignment vertical="center" wrapText="1"/>
      <protection/>
    </xf>
    <xf numFmtId="0" fontId="5" fillId="0" borderId="10" xfId="70" applyFont="1" applyFill="1" applyBorder="1" applyAlignment="1">
      <alignment vertical="center" wrapText="1"/>
      <protection/>
    </xf>
    <xf numFmtId="0" fontId="10" fillId="0" borderId="10" xfId="70" applyFont="1" applyFill="1" applyBorder="1" applyAlignment="1">
      <alignment horizontal="left" vertical="center" wrapText="1"/>
      <protection/>
    </xf>
    <xf numFmtId="0" fontId="4" fillId="0" borderId="10" xfId="70" applyFont="1" applyFill="1" applyBorder="1" applyAlignment="1">
      <alignment vertical="center"/>
      <protection/>
    </xf>
    <xf numFmtId="3" fontId="16" fillId="33" borderId="10" xfId="70" applyNumberFormat="1" applyFont="1" applyFill="1" applyBorder="1" applyAlignment="1">
      <alignment horizontal="right" vertical="center" wrapText="1"/>
      <protection/>
    </xf>
    <xf numFmtId="0" fontId="22" fillId="0" borderId="0" xfId="0" applyFont="1" applyFill="1" applyAlignment="1">
      <alignment vertical="center"/>
    </xf>
    <xf numFmtId="3" fontId="91" fillId="0" borderId="0" xfId="64" applyNumberFormat="1" applyFont="1" applyBorder="1" applyAlignment="1">
      <alignment vertical="center" wrapText="1"/>
      <protection/>
    </xf>
    <xf numFmtId="3" fontId="88" fillId="0" borderId="0" xfId="64" applyNumberFormat="1" applyFont="1" applyBorder="1">
      <alignment/>
      <protection/>
    </xf>
    <xf numFmtId="3" fontId="20" fillId="0" borderId="0" xfId="64" applyNumberFormat="1" applyFont="1" applyAlignment="1">
      <alignment wrapText="1"/>
      <protection/>
    </xf>
    <xf numFmtId="0" fontId="4" fillId="33" borderId="10" xfId="70" applyFont="1" applyFill="1" applyBorder="1" applyAlignment="1">
      <alignment horizontal="center" vertical="center" wrapText="1"/>
      <protection/>
    </xf>
    <xf numFmtId="0" fontId="4" fillId="0" borderId="10" xfId="70" applyFont="1" applyFill="1" applyBorder="1" applyAlignment="1" quotePrefix="1">
      <alignment horizontal="center" wrapText="1"/>
      <protection/>
    </xf>
    <xf numFmtId="0" fontId="4" fillId="0" borderId="0" xfId="0" applyFont="1" applyAlignment="1">
      <alignment horizontal="center"/>
    </xf>
    <xf numFmtId="0" fontId="4" fillId="0" borderId="10" xfId="70" applyFont="1" applyFill="1" applyBorder="1" applyAlignment="1">
      <alignment horizontal="center" wrapText="1"/>
      <protection/>
    </xf>
    <xf numFmtId="0" fontId="22" fillId="0" borderId="10" xfId="70" applyFont="1" applyFill="1" applyBorder="1" applyAlignment="1">
      <alignment horizontal="center" wrapText="1"/>
      <protection/>
    </xf>
    <xf numFmtId="0" fontId="16" fillId="33" borderId="10" xfId="70" applyFont="1" applyFill="1" applyBorder="1" applyAlignment="1">
      <alignment horizontal="left" vertical="center" wrapText="1"/>
      <protection/>
    </xf>
    <xf numFmtId="0" fontId="22" fillId="0" borderId="10" xfId="70" applyFont="1" applyFill="1" applyBorder="1" applyAlignment="1">
      <alignment horizontal="center"/>
      <protection/>
    </xf>
    <xf numFmtId="0" fontId="4" fillId="0" borderId="10" xfId="70" applyFont="1" applyFill="1" applyBorder="1" applyAlignment="1" quotePrefix="1">
      <alignment horizontal="center"/>
      <protection/>
    </xf>
    <xf numFmtId="3" fontId="3" fillId="0" borderId="10" xfId="70" applyNumberFormat="1" applyFont="1" applyFill="1" applyBorder="1" applyAlignment="1">
      <alignment wrapText="1"/>
      <protection/>
    </xf>
    <xf numFmtId="0" fontId="4" fillId="0" borderId="10" xfId="70" applyFont="1" applyFill="1" applyBorder="1" applyAlignment="1" quotePrefix="1">
      <alignment horizontal="left" wrapText="1"/>
      <protection/>
    </xf>
    <xf numFmtId="0" fontId="92" fillId="0" borderId="10" xfId="70" applyFont="1" applyFill="1" applyBorder="1" applyAlignment="1" quotePrefix="1">
      <alignment wrapText="1"/>
      <protection/>
    </xf>
    <xf numFmtId="0" fontId="92" fillId="0" borderId="10" xfId="70" applyFont="1" applyFill="1" applyBorder="1" applyAlignment="1">
      <alignment wrapText="1"/>
      <protection/>
    </xf>
    <xf numFmtId="0" fontId="92" fillId="0" borderId="10" xfId="70" applyFont="1" applyFill="1" applyBorder="1" applyAlignment="1" quotePrefix="1">
      <alignment/>
      <protection/>
    </xf>
    <xf numFmtId="0" fontId="3" fillId="0" borderId="0" xfId="0" applyFont="1" applyAlignment="1">
      <alignment horizontal="center" wrapText="1"/>
    </xf>
    <xf numFmtId="0" fontId="93" fillId="0" borderId="10" xfId="70" applyFont="1" applyFill="1" applyBorder="1" applyAlignment="1" quotePrefix="1">
      <alignment wrapText="1"/>
      <protection/>
    </xf>
    <xf numFmtId="0" fontId="4" fillId="0" borderId="0" xfId="0" applyFont="1" applyAlignment="1">
      <alignment wrapText="1"/>
    </xf>
    <xf numFmtId="3" fontId="4" fillId="33" borderId="13" xfId="70" applyNumberFormat="1" applyFont="1" applyFill="1" applyBorder="1" applyAlignment="1">
      <alignment horizontal="right" vertical="center" wrapText="1"/>
      <protection/>
    </xf>
    <xf numFmtId="3" fontId="91" fillId="0" borderId="14" xfId="64" applyNumberFormat="1" applyFont="1" applyBorder="1" applyAlignment="1">
      <alignment horizontal="center" vertical="center" wrapText="1"/>
      <protection/>
    </xf>
    <xf numFmtId="0" fontId="93" fillId="0" borderId="0" xfId="0" applyFont="1" applyAlignment="1">
      <alignment/>
    </xf>
    <xf numFmtId="0" fontId="8" fillId="0" borderId="10" xfId="70" applyFont="1" applyFill="1" applyBorder="1" applyAlignment="1">
      <alignment vertical="center" wrapText="1"/>
      <protection/>
    </xf>
    <xf numFmtId="3" fontId="90" fillId="0" borderId="0" xfId="64" applyNumberFormat="1" applyFont="1" applyBorder="1" applyAlignment="1">
      <alignment vertical="center" wrapText="1"/>
      <protection/>
    </xf>
    <xf numFmtId="0" fontId="4" fillId="33" borderId="10" xfId="70" applyFont="1" applyFill="1" applyBorder="1" applyAlignment="1" quotePrefix="1">
      <alignment horizontal="left" vertical="center" wrapText="1"/>
      <protection/>
    </xf>
    <xf numFmtId="0" fontId="16" fillId="0" borderId="10" xfId="70" applyFont="1" applyFill="1" applyBorder="1" applyAlignment="1" quotePrefix="1">
      <alignment wrapText="1"/>
      <protection/>
    </xf>
    <xf numFmtId="0" fontId="4" fillId="0" borderId="10" xfId="70" applyFont="1" applyFill="1" applyBorder="1" applyAlignment="1" quotePrefix="1">
      <alignment horizontal="left" wrapText="1" indent="2"/>
      <protection/>
    </xf>
    <xf numFmtId="0" fontId="4" fillId="0" borderId="10" xfId="70" applyFont="1" applyFill="1" applyBorder="1" applyAlignment="1" quotePrefix="1">
      <alignment horizontal="left" wrapText="1" indent="3"/>
      <protection/>
    </xf>
    <xf numFmtId="3" fontId="90" fillId="0" borderId="0" xfId="64" applyNumberFormat="1" applyFont="1" applyBorder="1" applyAlignment="1">
      <alignment horizontal="left" vertical="center" wrapText="1"/>
      <protection/>
    </xf>
    <xf numFmtId="3" fontId="94" fillId="0" borderId="11" xfId="64" applyNumberFormat="1" applyFont="1" applyBorder="1" applyAlignment="1">
      <alignment horizontal="right" vertical="center"/>
      <protection/>
    </xf>
    <xf numFmtId="0" fontId="21" fillId="0" borderId="10" xfId="70" applyFont="1" applyFill="1" applyBorder="1" applyAlignment="1">
      <alignment vertical="center" wrapText="1"/>
      <protection/>
    </xf>
    <xf numFmtId="3" fontId="93" fillId="0" borderId="10" xfId="0" applyNumberFormat="1" applyFont="1" applyFill="1" applyBorder="1" applyAlignment="1">
      <alignment vertical="center" wrapText="1"/>
    </xf>
    <xf numFmtId="0" fontId="4" fillId="0" borderId="10" xfId="70" applyFont="1" applyFill="1" applyBorder="1" applyAlignment="1">
      <alignment/>
      <protection/>
    </xf>
    <xf numFmtId="3" fontId="93" fillId="0" borderId="10" xfId="70" applyNumberFormat="1" applyFont="1" applyFill="1" applyBorder="1" applyAlignment="1">
      <alignment horizontal="right" wrapText="1"/>
      <protection/>
    </xf>
    <xf numFmtId="0" fontId="87" fillId="0" borderId="0" xfId="64" applyFont="1" applyAlignment="1">
      <alignment horizontal="right"/>
      <protection/>
    </xf>
    <xf numFmtId="3" fontId="95" fillId="0" borderId="10" xfId="0" applyNumberFormat="1" applyFont="1" applyFill="1" applyBorder="1" applyAlignment="1">
      <alignment vertical="center" wrapText="1"/>
    </xf>
    <xf numFmtId="3" fontId="96" fillId="0" borderId="10" xfId="70" applyNumberFormat="1" applyFont="1" applyFill="1" applyBorder="1" applyAlignment="1">
      <alignment wrapText="1"/>
      <protection/>
    </xf>
    <xf numFmtId="3" fontId="93" fillId="0" borderId="10" xfId="70" applyNumberFormat="1" applyFont="1" applyFill="1" applyBorder="1" applyAlignment="1">
      <alignment wrapText="1"/>
      <protection/>
    </xf>
    <xf numFmtId="0" fontId="80" fillId="0" borderId="0" xfId="0" applyFont="1" applyFill="1" applyAlignment="1">
      <alignment/>
    </xf>
    <xf numFmtId="3" fontId="80" fillId="0" borderId="0" xfId="0" applyNumberFormat="1" applyFont="1" applyFill="1" applyAlignment="1">
      <alignment/>
    </xf>
    <xf numFmtId="0" fontId="85" fillId="0" borderId="0" xfId="0" applyFont="1" applyFill="1" applyAlignment="1">
      <alignment/>
    </xf>
    <xf numFmtId="0" fontId="80" fillId="0" borderId="0" xfId="0" applyFont="1" applyAlignment="1">
      <alignment/>
    </xf>
    <xf numFmtId="3" fontId="80" fillId="0" borderId="0" xfId="0" applyNumberFormat="1" applyFont="1" applyAlignment="1">
      <alignment/>
    </xf>
    <xf numFmtId="0" fontId="97" fillId="0" borderId="0" xfId="0" applyFont="1" applyAlignment="1">
      <alignment/>
    </xf>
    <xf numFmtId="3" fontId="97" fillId="0" borderId="0" xfId="0" applyNumberFormat="1" applyFont="1" applyAlignment="1">
      <alignment/>
    </xf>
    <xf numFmtId="0" fontId="0" fillId="0" borderId="0" xfId="0" applyBorder="1" applyAlignment="1">
      <alignment/>
    </xf>
    <xf numFmtId="0" fontId="98" fillId="0" borderId="0" xfId="0" applyFont="1" applyAlignment="1">
      <alignment/>
    </xf>
    <xf numFmtId="3" fontId="98" fillId="0" borderId="0" xfId="0" applyNumberFormat="1" applyFont="1" applyAlignment="1">
      <alignment/>
    </xf>
    <xf numFmtId="0" fontId="27" fillId="0" borderId="0" xfId="69" applyFont="1" applyFill="1" applyBorder="1">
      <alignment/>
      <protection/>
    </xf>
    <xf numFmtId="0" fontId="27" fillId="0" borderId="0" xfId="69" applyFont="1">
      <alignment/>
      <protection/>
    </xf>
    <xf numFmtId="0" fontId="22" fillId="0" borderId="0" xfId="69" applyFont="1" applyBorder="1">
      <alignment/>
      <protection/>
    </xf>
    <xf numFmtId="0" fontId="27" fillId="0" borderId="0" xfId="69" applyFont="1" applyBorder="1">
      <alignment/>
      <protection/>
    </xf>
    <xf numFmtId="0" fontId="28" fillId="0" borderId="0" xfId="69" applyFont="1" applyBorder="1" applyAlignment="1">
      <alignment/>
      <protection/>
    </xf>
    <xf numFmtId="3" fontId="27" fillId="0" borderId="0" xfId="0" applyNumberFormat="1" applyFont="1" applyAlignment="1">
      <alignment/>
    </xf>
    <xf numFmtId="0" fontId="27" fillId="0" borderId="0" xfId="69" applyFont="1" applyFill="1">
      <alignment/>
      <protection/>
    </xf>
    <xf numFmtId="0" fontId="27" fillId="0" borderId="0" xfId="69" applyFont="1" applyAlignment="1">
      <alignment horizontal="right"/>
      <protection/>
    </xf>
    <xf numFmtId="0" fontId="99" fillId="0" borderId="0" xfId="0" applyFont="1" applyAlignment="1">
      <alignment/>
    </xf>
    <xf numFmtId="0" fontId="22" fillId="0" borderId="0" xfId="69" applyFont="1" applyFill="1" applyBorder="1" applyAlignment="1">
      <alignment horizontal="left" wrapText="1"/>
      <protection/>
    </xf>
    <xf numFmtId="0" fontId="100" fillId="0" borderId="0" xfId="0" applyFont="1" applyAlignment="1">
      <alignment/>
    </xf>
    <xf numFmtId="3" fontId="101" fillId="0" borderId="0" xfId="0" applyNumberFormat="1" applyFont="1" applyAlignment="1">
      <alignment/>
    </xf>
    <xf numFmtId="0" fontId="85" fillId="0" borderId="0" xfId="0" applyFont="1" applyBorder="1" applyAlignment="1">
      <alignment/>
    </xf>
    <xf numFmtId="3" fontId="85" fillId="0" borderId="0" xfId="0" applyNumberFormat="1" applyFont="1" applyBorder="1" applyAlignment="1">
      <alignment/>
    </xf>
    <xf numFmtId="3" fontId="4" fillId="0" borderId="0" xfId="69" applyNumberFormat="1" applyFont="1" applyFill="1" applyBorder="1">
      <alignment/>
      <protection/>
    </xf>
    <xf numFmtId="3" fontId="85" fillId="0" borderId="11" xfId="0" applyNumberFormat="1" applyFont="1" applyBorder="1" applyAlignment="1">
      <alignment/>
    </xf>
    <xf numFmtId="0" fontId="4" fillId="0" borderId="0" xfId="69" applyFont="1" applyFill="1" applyBorder="1">
      <alignment/>
      <protection/>
    </xf>
    <xf numFmtId="0" fontId="4" fillId="0" borderId="0" xfId="69" applyFont="1" applyFill="1" applyBorder="1" applyAlignment="1">
      <alignment horizontal="left" wrapText="1"/>
      <protection/>
    </xf>
    <xf numFmtId="0" fontId="85" fillId="0" borderId="0" xfId="0" applyFont="1" applyBorder="1" applyAlignment="1">
      <alignment vertical="center"/>
    </xf>
    <xf numFmtId="0" fontId="102" fillId="0" borderId="0" xfId="0" applyFont="1" applyBorder="1" applyAlignment="1">
      <alignment/>
    </xf>
    <xf numFmtId="3" fontId="85" fillId="0" borderId="15" xfId="0" applyNumberFormat="1" applyFont="1" applyBorder="1" applyAlignment="1">
      <alignment/>
    </xf>
    <xf numFmtId="0" fontId="22" fillId="0" borderId="0" xfId="69" applyFont="1">
      <alignment/>
      <protection/>
    </xf>
    <xf numFmtId="3" fontId="22" fillId="0" borderId="0" xfId="69" applyNumberFormat="1" applyFont="1" applyBorder="1">
      <alignment/>
      <protection/>
    </xf>
    <xf numFmtId="0" fontId="21" fillId="0" borderId="0" xfId="69" applyFont="1" applyBorder="1">
      <alignment/>
      <protection/>
    </xf>
    <xf numFmtId="3" fontId="22" fillId="0" borderId="0" xfId="69" applyNumberFormat="1" applyFont="1" applyBorder="1" applyAlignment="1">
      <alignment/>
      <protection/>
    </xf>
    <xf numFmtId="3" fontId="10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89" fillId="0" borderId="0" xfId="0" applyFont="1" applyAlignment="1">
      <alignment/>
    </xf>
    <xf numFmtId="0" fontId="85" fillId="0" borderId="11" xfId="0" applyFont="1" applyBorder="1" applyAlignment="1">
      <alignment/>
    </xf>
    <xf numFmtId="0" fontId="85" fillId="0" borderId="11" xfId="0" applyFont="1" applyFill="1" applyBorder="1" applyAlignment="1">
      <alignment horizontal="left"/>
    </xf>
    <xf numFmtId="0" fontId="85" fillId="0" borderId="15" xfId="0" applyFont="1" applyBorder="1" applyAlignment="1">
      <alignment/>
    </xf>
    <xf numFmtId="0" fontId="85" fillId="0" borderId="0" xfId="0" applyFont="1" applyFill="1" applyBorder="1" applyAlignment="1">
      <alignment horizontal="left"/>
    </xf>
    <xf numFmtId="0" fontId="85" fillId="0" borderId="0" xfId="0" applyFont="1" applyFill="1" applyBorder="1" applyAlignment="1">
      <alignment/>
    </xf>
    <xf numFmtId="0" fontId="4" fillId="0" borderId="0" xfId="69" applyFont="1">
      <alignment/>
      <protection/>
    </xf>
    <xf numFmtId="3" fontId="4" fillId="0" borderId="0" xfId="69" applyNumberFormat="1" applyFont="1" applyFill="1" applyBorder="1" applyAlignment="1">
      <alignment horizontal="right" wrapText="1"/>
      <protection/>
    </xf>
    <xf numFmtId="0" fontId="4" fillId="0" borderId="0" xfId="69" applyFont="1" applyAlignment="1">
      <alignment horizontal="right"/>
      <protection/>
    </xf>
    <xf numFmtId="3" fontId="4" fillId="0" borderId="11" xfId="69" applyNumberFormat="1" applyFont="1" applyFill="1" applyBorder="1">
      <alignment/>
      <protection/>
    </xf>
    <xf numFmtId="0" fontId="4" fillId="0" borderId="11" xfId="69" applyFont="1" applyFill="1" applyBorder="1" applyAlignment="1">
      <alignment horizontal="left" wrapText="1"/>
      <protection/>
    </xf>
    <xf numFmtId="3" fontId="4" fillId="0" borderId="11" xfId="69" applyNumberFormat="1" applyFont="1" applyFill="1" applyBorder="1" applyAlignment="1">
      <alignment horizontal="right" wrapText="1"/>
      <protection/>
    </xf>
    <xf numFmtId="3" fontId="4" fillId="0" borderId="15" xfId="69" applyNumberFormat="1" applyFont="1" applyFill="1" applyBorder="1">
      <alignment/>
      <protection/>
    </xf>
    <xf numFmtId="0" fontId="4" fillId="0" borderId="15" xfId="69" applyFont="1" applyFill="1" applyBorder="1" applyAlignment="1">
      <alignment horizontal="left" wrapText="1"/>
      <protection/>
    </xf>
    <xf numFmtId="3" fontId="4" fillId="0" borderId="15" xfId="69" applyNumberFormat="1" applyFont="1" applyFill="1" applyBorder="1" applyAlignment="1">
      <alignment horizontal="right" wrapText="1"/>
      <protection/>
    </xf>
    <xf numFmtId="0" fontId="103" fillId="0" borderId="0" xfId="0" applyFont="1" applyAlignment="1">
      <alignment/>
    </xf>
    <xf numFmtId="3" fontId="103" fillId="0" borderId="0" xfId="0" applyNumberFormat="1" applyFont="1" applyAlignment="1">
      <alignment/>
    </xf>
    <xf numFmtId="0" fontId="5" fillId="0" borderId="0" xfId="69" applyFont="1" applyFill="1" applyBorder="1">
      <alignment/>
      <protection/>
    </xf>
    <xf numFmtId="0" fontId="104" fillId="0" borderId="0" xfId="0" applyFont="1" applyBorder="1" applyAlignment="1">
      <alignment/>
    </xf>
    <xf numFmtId="3" fontId="5" fillId="0" borderId="0" xfId="69" applyNumberFormat="1" applyFont="1" applyFill="1" applyBorder="1">
      <alignment/>
      <protection/>
    </xf>
    <xf numFmtId="0" fontId="5" fillId="0" borderId="0" xfId="69" applyFont="1" applyFill="1" applyBorder="1" applyAlignment="1">
      <alignment horizontal="left" wrapText="1"/>
      <protection/>
    </xf>
    <xf numFmtId="3" fontId="5" fillId="0" borderId="0" xfId="69" applyNumberFormat="1" applyFont="1" applyFill="1" applyBorder="1" applyAlignment="1">
      <alignment horizontal="left" wrapText="1"/>
      <protection/>
    </xf>
    <xf numFmtId="3" fontId="4" fillId="0" borderId="10" xfId="0" applyNumberFormat="1" applyFont="1" applyFill="1" applyBorder="1" applyAlignment="1">
      <alignment horizontal="right" vertical="center" wrapText="1"/>
    </xf>
    <xf numFmtId="3" fontId="85" fillId="0" borderId="0" xfId="0" applyNumberFormat="1" applyFont="1" applyAlignment="1">
      <alignment horizontal="right"/>
    </xf>
    <xf numFmtId="0" fontId="92" fillId="0" borderId="10" xfId="70" applyFont="1" applyFill="1" applyBorder="1" applyAlignment="1">
      <alignment/>
      <protection/>
    </xf>
    <xf numFmtId="3" fontId="4" fillId="0" borderId="10" xfId="0" applyNumberFormat="1" applyFont="1" applyFill="1" applyBorder="1" applyAlignment="1">
      <alignment vertical="center"/>
    </xf>
    <xf numFmtId="0" fontId="87" fillId="0" borderId="0" xfId="0" applyFont="1" applyFill="1" applyBorder="1" applyAlignment="1">
      <alignment horizontal="left"/>
    </xf>
    <xf numFmtId="3" fontId="4" fillId="0" borderId="0" xfId="69" applyNumberFormat="1" applyFont="1" applyFill="1" applyBorder="1" applyAlignment="1">
      <alignment horizontal="left" wrapText="1"/>
      <protection/>
    </xf>
    <xf numFmtId="0" fontId="85" fillId="0" borderId="0" xfId="0" applyFont="1" applyAlignment="1">
      <alignment/>
    </xf>
    <xf numFmtId="0" fontId="4" fillId="0" borderId="11" xfId="69" applyNumberFormat="1" applyFont="1" applyFill="1" applyBorder="1" applyAlignment="1">
      <alignment horizontal="left"/>
      <protection/>
    </xf>
    <xf numFmtId="0" fontId="4" fillId="0" borderId="15" xfId="69" applyFont="1" applyBorder="1">
      <alignment/>
      <protection/>
    </xf>
    <xf numFmtId="0" fontId="4" fillId="0" borderId="0" xfId="69" applyFont="1" applyBorder="1">
      <alignment/>
      <protection/>
    </xf>
    <xf numFmtId="0" fontId="4" fillId="0" borderId="11" xfId="69" applyFont="1" applyBorder="1">
      <alignment/>
      <protection/>
    </xf>
    <xf numFmtId="3" fontId="4" fillId="0" borderId="11" xfId="69" applyNumberFormat="1" applyFont="1" applyFill="1" applyBorder="1" applyAlignment="1">
      <alignment wrapText="1"/>
      <protection/>
    </xf>
    <xf numFmtId="3" fontId="4" fillId="0" borderId="15" xfId="69" applyNumberFormat="1" applyFont="1" applyFill="1" applyBorder="1" applyAlignment="1">
      <alignment wrapText="1"/>
      <protection/>
    </xf>
    <xf numFmtId="0" fontId="105" fillId="0" borderId="0" xfId="0" applyFont="1" applyAlignment="1">
      <alignment/>
    </xf>
    <xf numFmtId="3" fontId="4" fillId="0" borderId="0" xfId="69" applyNumberFormat="1" applyFont="1">
      <alignment/>
      <protection/>
    </xf>
    <xf numFmtId="3" fontId="103" fillId="0" borderId="0" xfId="0" applyNumberFormat="1" applyFont="1" applyBorder="1" applyAlignment="1">
      <alignment/>
    </xf>
    <xf numFmtId="3" fontId="4" fillId="0" borderId="0" xfId="69" applyNumberFormat="1" applyFont="1" applyBorder="1">
      <alignment/>
      <protection/>
    </xf>
    <xf numFmtId="3" fontId="4" fillId="0" borderId="0" xfId="69" applyNumberFormat="1" applyFont="1" applyBorder="1" applyAlignment="1">
      <alignment/>
      <protection/>
    </xf>
    <xf numFmtId="3" fontId="4" fillId="0" borderId="11" xfId="69" applyNumberFormat="1" applyFont="1" applyBorder="1" applyAlignment="1">
      <alignment/>
      <protection/>
    </xf>
    <xf numFmtId="3" fontId="4" fillId="0" borderId="15" xfId="69" applyNumberFormat="1" applyFont="1" applyBorder="1" applyAlignment="1">
      <alignment/>
      <protection/>
    </xf>
    <xf numFmtId="0" fontId="102" fillId="0" borderId="11" xfId="0" applyFont="1" applyBorder="1" applyAlignment="1">
      <alignment/>
    </xf>
    <xf numFmtId="3" fontId="4" fillId="0" borderId="0" xfId="69" applyNumberFormat="1" applyFont="1" applyFill="1" applyBorder="1" applyAlignment="1">
      <alignment/>
      <protection/>
    </xf>
    <xf numFmtId="0" fontId="103" fillId="0" borderId="0" xfId="0" applyFont="1" applyBorder="1" applyAlignment="1">
      <alignment/>
    </xf>
    <xf numFmtId="0" fontId="85" fillId="0" borderId="0" xfId="0" applyFont="1" applyBorder="1" applyAlignment="1">
      <alignment vertical="center" wrapText="1"/>
    </xf>
    <xf numFmtId="0" fontId="85" fillId="0" borderId="11" xfId="0" applyFont="1" applyBorder="1" applyAlignment="1">
      <alignment vertical="center" wrapText="1"/>
    </xf>
    <xf numFmtId="0" fontId="85" fillId="0" borderId="11" xfId="0" applyFont="1" applyBorder="1" applyAlignment="1">
      <alignment vertical="center"/>
    </xf>
    <xf numFmtId="0" fontId="85" fillId="0" borderId="15" xfId="0" applyFont="1" applyBorder="1" applyAlignment="1">
      <alignment vertical="center" wrapText="1"/>
    </xf>
    <xf numFmtId="0" fontId="102" fillId="0" borderId="15" xfId="0" applyFont="1" applyBorder="1" applyAlignment="1">
      <alignment/>
    </xf>
    <xf numFmtId="3" fontId="3" fillId="0" borderId="0" xfId="69" applyNumberFormat="1" applyFont="1" applyFill="1" applyBorder="1" applyAlignment="1">
      <alignment wrapText="1"/>
      <protection/>
    </xf>
    <xf numFmtId="0" fontId="89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85" fillId="0" borderId="11" xfId="0" applyFont="1" applyBorder="1" applyAlignment="1" quotePrefix="1">
      <alignment vertical="center" wrapText="1"/>
    </xf>
    <xf numFmtId="3" fontId="102" fillId="0" borderId="0" xfId="0" applyNumberFormat="1" applyFont="1" applyBorder="1" applyAlignment="1">
      <alignment/>
    </xf>
    <xf numFmtId="0" fontId="102" fillId="0" borderId="0" xfId="0" applyFont="1" applyAlignment="1">
      <alignment/>
    </xf>
    <xf numFmtId="3" fontId="4" fillId="0" borderId="11" xfId="69" applyNumberFormat="1" applyFont="1" applyFill="1" applyBorder="1" applyAlignment="1">
      <alignment vertical="center"/>
      <protection/>
    </xf>
    <xf numFmtId="3" fontId="4" fillId="0" borderId="11" xfId="69" applyNumberFormat="1" applyFont="1" applyFill="1" applyBorder="1" applyAlignment="1">
      <alignment vertical="center" wrapText="1"/>
      <protection/>
    </xf>
    <xf numFmtId="0" fontId="85" fillId="0" borderId="0" xfId="0" applyFont="1" applyBorder="1" applyAlignment="1" quotePrefix="1">
      <alignment vertical="center" wrapText="1"/>
    </xf>
    <xf numFmtId="3" fontId="4" fillId="0" borderId="0" xfId="69" applyNumberFormat="1" applyFont="1" applyFill="1" applyBorder="1" applyAlignment="1">
      <alignment vertical="center"/>
      <protection/>
    </xf>
    <xf numFmtId="0" fontId="4" fillId="0" borderId="0" xfId="69" applyFont="1" applyFill="1" applyBorder="1" applyAlignment="1">
      <alignment vertical="center" wrapText="1"/>
      <protection/>
    </xf>
    <xf numFmtId="3" fontId="4" fillId="0" borderId="0" xfId="69" applyNumberFormat="1" applyFont="1" applyFill="1" applyBorder="1" applyAlignment="1">
      <alignment vertical="center" wrapText="1"/>
      <protection/>
    </xf>
    <xf numFmtId="0" fontId="22" fillId="0" borderId="0" xfId="69" applyFont="1" applyFill="1">
      <alignment/>
      <protection/>
    </xf>
    <xf numFmtId="0" fontId="0" fillId="0" borderId="11" xfId="0" applyBorder="1" applyAlignment="1">
      <alignment/>
    </xf>
    <xf numFmtId="0" fontId="85" fillId="0" borderId="0" xfId="0" applyFont="1" applyFill="1" applyAlignment="1">
      <alignment horizontal="right"/>
    </xf>
    <xf numFmtId="0" fontId="4" fillId="0" borderId="10" xfId="0" applyFont="1" applyBorder="1" applyAlignment="1" quotePrefix="1">
      <alignment/>
    </xf>
    <xf numFmtId="0" fontId="4" fillId="0" borderId="0" xfId="69" applyFont="1" applyBorder="1" applyAlignment="1">
      <alignment horizontal="left" wrapText="1"/>
      <protection/>
    </xf>
    <xf numFmtId="0" fontId="85" fillId="0" borderId="0" xfId="0" applyFont="1" applyBorder="1" applyAlignment="1">
      <alignment horizontal="left"/>
    </xf>
    <xf numFmtId="0" fontId="87" fillId="0" borderId="11" xfId="0" applyFont="1" applyFill="1" applyBorder="1" applyAlignment="1">
      <alignment horizontal="left"/>
    </xf>
    <xf numFmtId="0" fontId="85" fillId="0" borderId="11" xfId="0" applyFont="1" applyBorder="1" applyAlignment="1">
      <alignment horizontal="left"/>
    </xf>
    <xf numFmtId="0" fontId="4" fillId="0" borderId="0" xfId="69" applyFont="1" applyFill="1" applyBorder="1" applyAlignment="1">
      <alignment horizontal="left" vertical="center" wrapText="1"/>
      <protection/>
    </xf>
    <xf numFmtId="0" fontId="4" fillId="0" borderId="11" xfId="69" applyFont="1" applyFill="1" applyBorder="1" applyAlignment="1">
      <alignment horizontal="left" vertical="center"/>
      <protection/>
    </xf>
    <xf numFmtId="0" fontId="4" fillId="0" borderId="11" xfId="69" applyFont="1" applyFill="1" applyBorder="1" applyAlignment="1">
      <alignment horizontal="left" vertical="center" wrapText="1"/>
      <protection/>
    </xf>
    <xf numFmtId="0" fontId="4" fillId="0" borderId="15" xfId="69" applyFont="1" applyFill="1" applyBorder="1" applyAlignment="1">
      <alignment horizontal="left" vertical="center"/>
      <protection/>
    </xf>
    <xf numFmtId="0" fontId="4" fillId="0" borderId="15" xfId="69" applyFont="1" applyBorder="1" applyAlignment="1">
      <alignment horizontal="left" wrapText="1"/>
      <protection/>
    </xf>
    <xf numFmtId="0" fontId="4" fillId="0" borderId="11" xfId="69" applyFont="1" applyBorder="1" applyAlignment="1">
      <alignment horizontal="left" wrapText="1"/>
      <protection/>
    </xf>
    <xf numFmtId="0" fontId="4" fillId="0" borderId="0" xfId="69" applyFont="1" applyFill="1" applyBorder="1" applyAlignment="1">
      <alignment horizontal="left" vertical="center"/>
      <protection/>
    </xf>
    <xf numFmtId="0" fontId="4" fillId="0" borderId="0" xfId="69" applyFont="1" applyBorder="1" applyAlignment="1">
      <alignment horizontal="left"/>
      <protection/>
    </xf>
    <xf numFmtId="0" fontId="85" fillId="0" borderId="0" xfId="0" applyFont="1" applyFill="1" applyAlignment="1">
      <alignment horizontal="center"/>
    </xf>
    <xf numFmtId="3" fontId="85" fillId="0" borderId="0" xfId="0" applyNumberFormat="1" applyFont="1" applyAlignment="1">
      <alignment/>
    </xf>
    <xf numFmtId="0" fontId="85" fillId="0" borderId="11" xfId="0" applyFont="1" applyFill="1" applyBorder="1" applyAlignment="1">
      <alignment/>
    </xf>
    <xf numFmtId="0" fontId="85" fillId="0" borderId="15" xfId="0" applyFont="1" applyFill="1" applyBorder="1" applyAlignment="1">
      <alignment/>
    </xf>
    <xf numFmtId="0" fontId="4" fillId="0" borderId="0" xfId="69" applyFont="1" applyFill="1" applyBorder="1" applyAlignment="1">
      <alignment wrapText="1"/>
      <protection/>
    </xf>
    <xf numFmtId="0" fontId="87" fillId="0" borderId="0" xfId="0" applyFont="1" applyAlignment="1">
      <alignment/>
    </xf>
    <xf numFmtId="0" fontId="4" fillId="0" borderId="16" xfId="69" applyFont="1" applyFill="1" applyBorder="1" applyAlignment="1">
      <alignment horizontal="left" vertical="center"/>
      <protection/>
    </xf>
    <xf numFmtId="0" fontId="4" fillId="0" borderId="16" xfId="69" applyFont="1" applyBorder="1" applyAlignment="1">
      <alignment horizontal="left" wrapText="1"/>
      <protection/>
    </xf>
    <xf numFmtId="0" fontId="85" fillId="0" borderId="16" xfId="0" applyFont="1" applyFill="1" applyBorder="1" applyAlignment="1">
      <alignment/>
    </xf>
    <xf numFmtId="0" fontId="4" fillId="33" borderId="10" xfId="70" applyFont="1" applyFill="1" applyBorder="1" applyAlignment="1" quotePrefix="1">
      <alignment horizontal="left" vertical="center"/>
      <protection/>
    </xf>
    <xf numFmtId="0" fontId="93" fillId="0" borderId="0" xfId="0" applyFont="1" applyAlignment="1">
      <alignment horizontal="center"/>
    </xf>
    <xf numFmtId="0" fontId="22" fillId="0" borderId="10" xfId="0" applyFont="1" applyFill="1" applyBorder="1" applyAlignment="1">
      <alignment vertical="center"/>
    </xf>
    <xf numFmtId="0" fontId="93" fillId="0" borderId="0" xfId="0" applyFont="1" applyAlignment="1">
      <alignment horizontal="center" vertical="center"/>
    </xf>
    <xf numFmtId="3" fontId="4" fillId="0" borderId="0" xfId="0" applyNumberFormat="1" applyFont="1" applyFill="1" applyAlignment="1">
      <alignment/>
    </xf>
    <xf numFmtId="3" fontId="4" fillId="0" borderId="11" xfId="69" applyNumberFormat="1" applyFont="1" applyBorder="1">
      <alignment/>
      <protection/>
    </xf>
    <xf numFmtId="3" fontId="4" fillId="0" borderId="15" xfId="69" applyNumberFormat="1" applyFont="1" applyBorder="1">
      <alignment/>
      <protection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85" fillId="0" borderId="11" xfId="0" applyFont="1" applyBorder="1" applyAlignment="1">
      <alignment/>
    </xf>
    <xf numFmtId="0" fontId="10" fillId="0" borderId="0" xfId="0" applyFont="1" applyFill="1" applyAlignment="1">
      <alignment vertical="center"/>
    </xf>
    <xf numFmtId="3" fontId="10" fillId="0" borderId="0" xfId="0" applyNumberFormat="1" applyFont="1" applyFill="1" applyAlignment="1">
      <alignment vertical="center"/>
    </xf>
    <xf numFmtId="0" fontId="0" fillId="0" borderId="0" xfId="0" applyFont="1" applyAlignment="1">
      <alignment/>
    </xf>
    <xf numFmtId="0" fontId="29" fillId="0" borderId="0" xfId="69" applyFont="1" applyAlignment="1">
      <alignment vertical="center" wrapText="1"/>
      <protection/>
    </xf>
    <xf numFmtId="0" fontId="89" fillId="0" borderId="0" xfId="0" applyFont="1" applyAlignment="1">
      <alignment horizontal="center"/>
    </xf>
    <xf numFmtId="0" fontId="3" fillId="0" borderId="0" xfId="69" applyFont="1" applyFill="1" applyBorder="1">
      <alignment/>
      <protection/>
    </xf>
    <xf numFmtId="0" fontId="4" fillId="0" borderId="11" xfId="69" applyFont="1" applyFill="1" applyBorder="1">
      <alignment/>
      <protection/>
    </xf>
    <xf numFmtId="0" fontId="89" fillId="0" borderId="11" xfId="0" applyFont="1" applyBorder="1" applyAlignment="1">
      <alignment/>
    </xf>
    <xf numFmtId="3" fontId="4" fillId="0" borderId="0" xfId="69" applyNumberFormat="1" applyFont="1" applyFill="1" applyBorder="1" applyAlignment="1">
      <alignment wrapText="1"/>
      <protection/>
    </xf>
    <xf numFmtId="0" fontId="87" fillId="0" borderId="11" xfId="0" applyFont="1" applyBorder="1" applyAlignment="1">
      <alignment/>
    </xf>
    <xf numFmtId="0" fontId="4" fillId="0" borderId="0" xfId="69" applyFont="1" applyFill="1" applyBorder="1" applyAlignment="1">
      <alignment/>
      <protection/>
    </xf>
    <xf numFmtId="0" fontId="4" fillId="0" borderId="0" xfId="69" applyNumberFormat="1" applyFont="1" applyFill="1" applyBorder="1" applyAlignment="1">
      <alignment horizontal="left"/>
      <protection/>
    </xf>
    <xf numFmtId="0" fontId="4" fillId="0" borderId="16" xfId="69" applyFont="1" applyFill="1" applyBorder="1" applyAlignment="1">
      <alignment/>
      <protection/>
    </xf>
    <xf numFmtId="0" fontId="4" fillId="0" borderId="16" xfId="69" applyNumberFormat="1" applyFont="1" applyFill="1" applyBorder="1" applyAlignment="1">
      <alignment horizontal="left"/>
      <protection/>
    </xf>
    <xf numFmtId="0" fontId="4" fillId="0" borderId="16" xfId="69" applyFont="1" applyBorder="1">
      <alignment/>
      <protection/>
    </xf>
    <xf numFmtId="0" fontId="102" fillId="0" borderId="16" xfId="0" applyFont="1" applyBorder="1" applyAlignment="1">
      <alignment/>
    </xf>
    <xf numFmtId="3" fontId="4" fillId="0" borderId="16" xfId="69" applyNumberFormat="1" applyFont="1" applyFill="1" applyBorder="1">
      <alignment/>
      <protection/>
    </xf>
    <xf numFmtId="0" fontId="4" fillId="0" borderId="16" xfId="69" applyFont="1" applyFill="1" applyBorder="1" applyAlignment="1">
      <alignment horizontal="left" wrapText="1"/>
      <protection/>
    </xf>
    <xf numFmtId="3" fontId="4" fillId="0" borderId="16" xfId="69" applyNumberFormat="1" applyFont="1" applyFill="1" applyBorder="1" applyAlignment="1">
      <alignment wrapText="1"/>
      <protection/>
    </xf>
    <xf numFmtId="0" fontId="4" fillId="0" borderId="11" xfId="69" applyFont="1" applyFill="1" applyBorder="1" applyAlignment="1">
      <alignment/>
      <protection/>
    </xf>
    <xf numFmtId="0" fontId="87" fillId="0" borderId="0" xfId="0" applyFont="1" applyBorder="1" applyAlignment="1">
      <alignment/>
    </xf>
    <xf numFmtId="0" fontId="85" fillId="0" borderId="0" xfId="0" applyFont="1" applyBorder="1" applyAlignment="1">
      <alignment wrapText="1"/>
    </xf>
    <xf numFmtId="0" fontId="3" fillId="0" borderId="0" xfId="69" applyFont="1" applyFill="1">
      <alignment/>
      <protection/>
    </xf>
    <xf numFmtId="0" fontId="85" fillId="0" borderId="11" xfId="0" applyFont="1" applyBorder="1" applyAlignment="1">
      <alignment wrapText="1"/>
    </xf>
    <xf numFmtId="0" fontId="27" fillId="0" borderId="11" xfId="69" applyFont="1" applyBorder="1">
      <alignment/>
      <protection/>
    </xf>
    <xf numFmtId="0" fontId="106" fillId="0" borderId="0" xfId="0" applyFont="1" applyFill="1" applyAlignment="1">
      <alignment horizontal="center"/>
    </xf>
    <xf numFmtId="3" fontId="4" fillId="0" borderId="0" xfId="69" applyNumberFormat="1" applyFont="1" applyFill="1" applyBorder="1" applyAlignment="1">
      <alignment horizontal="left" wrapText="1"/>
      <protection/>
    </xf>
    <xf numFmtId="0" fontId="29" fillId="0" borderId="0" xfId="69" applyFont="1" applyAlignment="1">
      <alignment horizontal="center" vertical="center" wrapText="1"/>
      <protection/>
    </xf>
    <xf numFmtId="0" fontId="27" fillId="0" borderId="0" xfId="69" applyFont="1" applyAlignment="1">
      <alignment horizontal="right"/>
      <protection/>
    </xf>
    <xf numFmtId="0" fontId="4" fillId="0" borderId="0" xfId="69" applyFont="1" applyFill="1" applyBorder="1" applyAlignment="1">
      <alignment horizontal="left" wrapText="1"/>
      <protection/>
    </xf>
    <xf numFmtId="0" fontId="21" fillId="0" borderId="0" xfId="69" applyFont="1" applyBorder="1" applyAlignment="1">
      <alignment horizontal="center"/>
      <protection/>
    </xf>
    <xf numFmtId="0" fontId="4" fillId="0" borderId="0" xfId="69" applyFont="1" applyBorder="1" applyAlignment="1">
      <alignment horizontal="left" wrapText="1"/>
      <protection/>
    </xf>
    <xf numFmtId="0" fontId="4" fillId="0" borderId="11" xfId="69" applyFont="1" applyFill="1" applyBorder="1" applyAlignment="1">
      <alignment vertical="center" wrapText="1"/>
      <protection/>
    </xf>
    <xf numFmtId="0" fontId="97" fillId="0" borderId="0" xfId="0" applyFont="1" applyFill="1" applyAlignment="1">
      <alignment horizontal="center"/>
    </xf>
    <xf numFmtId="0" fontId="107" fillId="0" borderId="0" xfId="0" applyFont="1" applyFill="1" applyAlignment="1">
      <alignment horizontal="center"/>
    </xf>
    <xf numFmtId="0" fontId="85" fillId="0" borderId="11" xfId="0" applyFont="1" applyBorder="1" applyAlignment="1" quotePrefix="1">
      <alignment vertical="center" wrapText="1"/>
    </xf>
    <xf numFmtId="0" fontId="21" fillId="0" borderId="17" xfId="70" applyFont="1" applyFill="1" applyBorder="1" applyAlignment="1">
      <alignment vertical="center" wrapText="1"/>
      <protection/>
    </xf>
    <xf numFmtId="0" fontId="21" fillId="0" borderId="15" xfId="70" applyFont="1" applyFill="1" applyBorder="1" applyAlignment="1">
      <alignment vertical="center" wrapText="1"/>
      <protection/>
    </xf>
    <xf numFmtId="0" fontId="21" fillId="0" borderId="18" xfId="70" applyFont="1" applyFill="1" applyBorder="1" applyAlignment="1">
      <alignment vertical="center" wrapText="1"/>
      <protection/>
    </xf>
    <xf numFmtId="3" fontId="4" fillId="33" borderId="10" xfId="70" applyNumberFormat="1" applyFont="1" applyFill="1" applyBorder="1" applyAlignment="1">
      <alignment vertical="center" wrapText="1"/>
      <protection/>
    </xf>
    <xf numFmtId="0" fontId="89" fillId="0" borderId="0" xfId="0" applyFont="1" applyAlignment="1">
      <alignment horizontal="center"/>
    </xf>
    <xf numFmtId="0" fontId="4" fillId="0" borderId="10" xfId="70" applyFont="1" applyFill="1" applyBorder="1" applyAlignment="1">
      <alignment horizontal="center" vertical="center"/>
      <protection/>
    </xf>
    <xf numFmtId="3" fontId="4" fillId="33" borderId="10" xfId="70" applyNumberFormat="1" applyFont="1" applyFill="1" applyBorder="1" applyAlignment="1">
      <alignment wrapText="1"/>
      <protection/>
    </xf>
    <xf numFmtId="0" fontId="4" fillId="0" borderId="10" xfId="70" applyFont="1" applyFill="1" applyBorder="1" applyAlignment="1">
      <alignment vertical="center" wrapText="1"/>
      <protection/>
    </xf>
    <xf numFmtId="0" fontId="10" fillId="0" borderId="10" xfId="70" applyFont="1" applyFill="1" applyBorder="1" applyAlignment="1">
      <alignment wrapText="1"/>
      <protection/>
    </xf>
    <xf numFmtId="0" fontId="21" fillId="0" borderId="17" xfId="70" applyFont="1" applyFill="1" applyBorder="1" applyAlignment="1">
      <alignment vertical="center"/>
      <protection/>
    </xf>
    <xf numFmtId="0" fontId="21" fillId="0" borderId="15" xfId="70" applyFont="1" applyFill="1" applyBorder="1" applyAlignment="1">
      <alignment vertical="center"/>
      <protection/>
    </xf>
    <xf numFmtId="0" fontId="21" fillId="0" borderId="18" xfId="70" applyFont="1" applyFill="1" applyBorder="1" applyAlignment="1">
      <alignment vertical="center"/>
      <protection/>
    </xf>
    <xf numFmtId="0" fontId="4" fillId="0" borderId="12" xfId="70" applyFont="1" applyFill="1" applyBorder="1" applyAlignment="1">
      <alignment horizontal="center" vertical="center"/>
      <protection/>
    </xf>
    <xf numFmtId="0" fontId="4" fillId="0" borderId="14" xfId="70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3" fontId="4" fillId="33" borderId="12" xfId="70" applyNumberFormat="1" applyFont="1" applyFill="1" applyBorder="1" applyAlignment="1">
      <alignment horizontal="center" vertical="center" wrapText="1"/>
      <protection/>
    </xf>
    <xf numFmtId="3" fontId="4" fillId="33" borderId="14" xfId="70" applyNumberFormat="1" applyFont="1" applyFill="1" applyBorder="1" applyAlignment="1">
      <alignment horizontal="center" vertical="center" wrapText="1"/>
      <protection/>
    </xf>
    <xf numFmtId="0" fontId="21" fillId="0" borderId="10" xfId="70" applyFont="1" applyFill="1" applyBorder="1" applyAlignment="1">
      <alignment vertical="center" wrapText="1"/>
      <protection/>
    </xf>
    <xf numFmtId="0" fontId="89" fillId="0" borderId="0" xfId="0" applyFont="1" applyAlignment="1">
      <alignment horizontal="center" wrapText="1"/>
    </xf>
    <xf numFmtId="0" fontId="21" fillId="0" borderId="10" xfId="70" applyFont="1" applyFill="1" applyBorder="1" applyAlignment="1">
      <alignment vertical="center"/>
      <protection/>
    </xf>
    <xf numFmtId="0" fontId="9" fillId="0" borderId="0" xfId="0" applyFont="1" applyAlignment="1">
      <alignment horizontal="center"/>
    </xf>
    <xf numFmtId="0" fontId="5" fillId="0" borderId="0" xfId="68" applyFont="1" applyFill="1" applyAlignment="1">
      <alignment horizontal="center" vertical="center" wrapText="1"/>
      <protection/>
    </xf>
    <xf numFmtId="0" fontId="4" fillId="0" borderId="19" xfId="70" applyFont="1" applyFill="1" applyBorder="1" applyAlignment="1">
      <alignment horizontal="center" vertical="center"/>
      <protection/>
    </xf>
    <xf numFmtId="0" fontId="4" fillId="0" borderId="15" xfId="70" applyFont="1" applyFill="1" applyBorder="1" applyAlignment="1">
      <alignment horizontal="center" vertical="center" wrapText="1"/>
      <protection/>
    </xf>
    <xf numFmtId="0" fontId="4" fillId="0" borderId="18" xfId="70" applyFont="1" applyFill="1" applyBorder="1" applyAlignment="1">
      <alignment horizontal="center" vertical="center" wrapText="1"/>
      <protection/>
    </xf>
    <xf numFmtId="0" fontId="4" fillId="0" borderId="17" xfId="70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4" fillId="0" borderId="12" xfId="70" applyFont="1" applyFill="1" applyBorder="1" applyAlignment="1">
      <alignment horizontal="center" vertical="center" wrapText="1"/>
      <protection/>
    </xf>
    <xf numFmtId="0" fontId="4" fillId="0" borderId="14" xfId="70" applyFont="1" applyFill="1" applyBorder="1" applyAlignment="1">
      <alignment horizontal="center" vertical="center" wrapText="1"/>
      <protection/>
    </xf>
    <xf numFmtId="3" fontId="90" fillId="0" borderId="11" xfId="64" applyNumberFormat="1" applyFont="1" applyBorder="1" applyAlignment="1">
      <alignment horizontal="justify" vertical="center" wrapText="1"/>
      <protection/>
    </xf>
    <xf numFmtId="3" fontId="90" fillId="0" borderId="0" xfId="64" applyNumberFormat="1" applyFont="1" applyBorder="1" applyAlignment="1">
      <alignment horizontal="justify" vertical="center" wrapText="1"/>
      <protection/>
    </xf>
    <xf numFmtId="3" fontId="108" fillId="0" borderId="0" xfId="64" applyNumberFormat="1" applyFont="1" applyBorder="1" applyAlignment="1">
      <alignment vertical="center" wrapText="1"/>
      <protection/>
    </xf>
    <xf numFmtId="0" fontId="89" fillId="0" borderId="0" xfId="0" applyFont="1" applyBorder="1" applyAlignment="1">
      <alignment/>
    </xf>
  </cellXfs>
  <cellStyles count="6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2 2" xfId="49"/>
    <cellStyle name="Ezres 3" xfId="50"/>
    <cellStyle name="Figyelmeztetés" xfId="51"/>
    <cellStyle name="Hivatkozott cella" xfId="52"/>
    <cellStyle name="Jegyzet" xfId="53"/>
    <cellStyle name="Jó" xfId="54"/>
    <cellStyle name="Kimenet" xfId="55"/>
    <cellStyle name="Magyarázó szöveg" xfId="56"/>
    <cellStyle name="Normál 2" xfId="57"/>
    <cellStyle name="Normál 2 2" xfId="58"/>
    <cellStyle name="Normál 2 3" xfId="59"/>
    <cellStyle name="Normál 2 5" xfId="60"/>
    <cellStyle name="Normál 3" xfId="61"/>
    <cellStyle name="Normál 3 2" xfId="62"/>
    <cellStyle name="Normál 4" xfId="63"/>
    <cellStyle name="Normál 5" xfId="64"/>
    <cellStyle name="Normál 5 2" xfId="65"/>
    <cellStyle name="Normál 6" xfId="66"/>
    <cellStyle name="Normál_Baglad 2007. költségvetés 2" xfId="67"/>
    <cellStyle name="Normál_ktgv2004" xfId="68"/>
    <cellStyle name="Normál_Ljakabfa 2008(1). év költségvetés mód 04.17." xfId="69"/>
    <cellStyle name="Normál_Munka1" xfId="70"/>
    <cellStyle name="Összesen" xfId="71"/>
    <cellStyle name="Currency" xfId="72"/>
    <cellStyle name="Currency [0]" xfId="73"/>
    <cellStyle name="Rossz" xfId="74"/>
    <cellStyle name="Semleges" xfId="75"/>
    <cellStyle name="Számítás" xfId="76"/>
    <cellStyle name="Percent" xfId="77"/>
    <cellStyle name="Százalék 2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zerver\c\doc\2005.%20&#233;vi%20k&#246;lts&#233;gvet&#233;s\K&#252;ls&#337;s&#225;rd\Ksard%20z&#225;rsz&#225;mad&#225;s%20%202005.%2012.31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\2009.%20&#233;vi%20z&#225;rsz&#225;mad&#225;s\Szhazazarsz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zerver\c\doc\2009.%20&#233;vi%20z&#225;rsz&#225;mad&#225;s\Szhazazarsz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\2009.%20&#233;vi%20z&#225;rsz&#225;mad&#225;s\Gosztzarsz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zöv.mód.12.31."/>
      <sheetName val="Munka1"/>
      <sheetName val="Szöv.mód.12.19."/>
      <sheetName val="Szöv,.mód.09.30."/>
      <sheetName val="Szöv.mód. 08.24"/>
      <sheetName val="Szöv.mód.I.félév"/>
      <sheetName val="Bevételek"/>
      <sheetName val="Kiad összesít"/>
      <sheetName val="Kiad szakf átad "/>
      <sheetName val="kiad segély  "/>
      <sheetName val="felh "/>
      <sheetName val="Pénzmaradvány."/>
      <sheetName val="fejl. bev"/>
      <sheetName val="EU"/>
      <sheetName val="mük felh egyens mérleg (2)"/>
      <sheetName val="guruló"/>
      <sheetName val="többéves"/>
      <sheetName val="ütemt."/>
      <sheetName val="közvetett támog (2)"/>
      <sheetName val="Környezetvéd"/>
      <sheetName val="Egysz.pénzmar."/>
      <sheetName val="Egysz.mérleg"/>
      <sheetName val="Egysz.pénzforg.jel."/>
      <sheetName val="értékpapír"/>
      <sheetName val="vagyon"/>
      <sheetName val="100 fölötti"/>
      <sheetName val="beuházás"/>
      <sheetName val="forintos"/>
      <sheetName val="követelés"/>
      <sheetName val="változások"/>
      <sheetName val="kötelezettség"/>
      <sheetName val="szöveg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Bevétel összesen"/>
      <sheetName val="Kiadások"/>
      <sheetName val="FElhalm.kiad."/>
      <sheetName val="prognosztizál egyens mérleg (3)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uházás"/>
      <sheetName val="értékpapír"/>
      <sheetName val="követelés"/>
      <sheetName val="kötelezettség"/>
      <sheetName val="vagyon változás"/>
      <sheetName val="többéves (3)"/>
      <sheetName val="közvetett támog (2)"/>
      <sheetName val="EU"/>
      <sheetName val="tájékoztató egyens mérleg  (2)"/>
      <sheetName val="Bevételek részletes"/>
      <sheetName val="Kiad szakf "/>
      <sheetName val="Kiad  átad"/>
      <sheetName val="Segély)"/>
      <sheetName val="Falugondnok bevétel 2009 (2)"/>
      <sheetName val="Falugondnok kiadás 2009. (2)"/>
      <sheetName val="fejl. bev"/>
      <sheetName val="Munka1"/>
      <sheetName val="Munka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Bevétel összesen"/>
      <sheetName val="Kiadások"/>
      <sheetName val="FElhalm.kiad."/>
      <sheetName val="prognosztizál egyens mérleg (3)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uházás"/>
      <sheetName val="értékpapír"/>
      <sheetName val="követelés"/>
      <sheetName val="kötelezettség"/>
      <sheetName val="vagyon változás"/>
      <sheetName val="többéves (3)"/>
      <sheetName val="közvetett támog (2)"/>
      <sheetName val="EU"/>
      <sheetName val="tájékoztató egyens mérleg  (2)"/>
      <sheetName val="Bevételek részletes"/>
      <sheetName val="Kiad szakf "/>
      <sheetName val="Kiad  átad"/>
      <sheetName val="Segély)"/>
      <sheetName val="Falugondnok bevétel 2009 (2)"/>
      <sheetName val="Falugondnok kiadás 2009. (2)"/>
      <sheetName val="fejl. bev"/>
      <sheetName val="Munka1"/>
      <sheetName val="Munka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evét összesen "/>
      <sheetName val="Kiadások"/>
      <sheetName val="Felhalm. kiad. "/>
      <sheetName val="prognosztizált egyens mérleg 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ruházás"/>
      <sheetName val="Értékpapír"/>
      <sheetName val="követelés"/>
      <sheetName val="kötelezettség"/>
      <sheetName val="műemlék"/>
      <sheetName val="változások"/>
      <sheetName val="többéves"/>
      <sheetName val="közvetett támog"/>
      <sheetName val="EU"/>
      <sheetName val="tájékoztató egyens mérleg  (2)"/>
      <sheetName val="BevételekRÉSZLETES"/>
      <sheetName val="Kiad szakf átad "/>
      <sheetName val="Mük.átadás"/>
      <sheetName val="Segély)"/>
      <sheetName val="Falugondnok bevétel (2)"/>
      <sheetName val="Falugondnok kiadás  (2)"/>
      <sheetName val="fejl. bev"/>
      <sheetName val="Munk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7:J36"/>
  <sheetViews>
    <sheetView zoomScalePageLayoutView="0" workbookViewId="0" topLeftCell="A16">
      <selection activeCell="K11" sqref="K11:K12"/>
    </sheetView>
  </sheetViews>
  <sheetFormatPr defaultColWidth="9.140625" defaultRowHeight="15"/>
  <cols>
    <col min="1" max="1" width="6.7109375" style="0" customWidth="1"/>
    <col min="2" max="2" width="4.7109375" style="0" customWidth="1"/>
    <col min="4" max="4" width="13.00390625" style="0" customWidth="1"/>
    <col min="6" max="6" width="6.7109375" style="0" customWidth="1"/>
    <col min="7" max="7" width="5.57421875" style="0" customWidth="1"/>
    <col min="8" max="8" width="14.421875" style="0" customWidth="1"/>
    <col min="9" max="9" width="11.8515625" style="0" customWidth="1"/>
  </cols>
  <sheetData>
    <row r="17" spans="1:10" ht="16.5">
      <c r="A17" s="293" t="s">
        <v>569</v>
      </c>
      <c r="B17" s="293"/>
      <c r="C17" s="293"/>
      <c r="D17" s="293"/>
      <c r="E17" s="293"/>
      <c r="F17" s="293"/>
      <c r="G17" s="293"/>
      <c r="H17" s="293"/>
      <c r="I17" s="293"/>
      <c r="J17" s="293"/>
    </row>
    <row r="18" spans="1:10" ht="16.5">
      <c r="A18" s="293" t="s">
        <v>568</v>
      </c>
      <c r="B18" s="293"/>
      <c r="C18" s="293"/>
      <c r="D18" s="293"/>
      <c r="E18" s="293"/>
      <c r="F18" s="293"/>
      <c r="G18" s="293"/>
      <c r="H18" s="293"/>
      <c r="I18" s="293"/>
      <c r="J18" s="293"/>
    </row>
    <row r="19" spans="1:10" ht="16.5">
      <c r="A19" s="293" t="s">
        <v>601</v>
      </c>
      <c r="B19" s="293"/>
      <c r="C19" s="293"/>
      <c r="D19" s="293"/>
      <c r="E19" s="293"/>
      <c r="F19" s="293"/>
      <c r="G19" s="293"/>
      <c r="H19" s="293"/>
      <c r="I19" s="293"/>
      <c r="J19" s="293"/>
    </row>
    <row r="23" spans="1:10" ht="18.75">
      <c r="A23" s="137" t="s">
        <v>516</v>
      </c>
      <c r="B23" s="137"/>
      <c r="C23" s="137"/>
      <c r="D23" s="137"/>
      <c r="E23" s="137"/>
      <c r="F23" s="137"/>
      <c r="G23" s="137"/>
      <c r="H23" s="137"/>
      <c r="I23" s="138"/>
      <c r="J23" s="138"/>
    </row>
    <row r="24" spans="1:10" ht="19.5">
      <c r="A24" s="150"/>
      <c r="B24" s="140" t="s">
        <v>517</v>
      </c>
      <c r="C24" s="140"/>
      <c r="D24" s="140"/>
      <c r="E24" s="140"/>
      <c r="F24" s="143"/>
      <c r="G24" s="141"/>
      <c r="H24" s="141"/>
      <c r="I24" s="140" t="s">
        <v>521</v>
      </c>
      <c r="J24" s="140"/>
    </row>
    <row r="25" spans="1:10" ht="18.75">
      <c r="A25" s="204" t="s">
        <v>514</v>
      </c>
      <c r="B25" s="184"/>
      <c r="C25" s="184"/>
      <c r="D25" s="184"/>
      <c r="E25" s="184"/>
      <c r="F25" s="143"/>
      <c r="G25" s="207"/>
      <c r="H25" s="154"/>
      <c r="I25" s="154"/>
      <c r="J25" s="154"/>
    </row>
    <row r="26" spans="1:10" ht="15.75">
      <c r="A26" s="200"/>
      <c r="B26" s="253" t="s">
        <v>616</v>
      </c>
      <c r="C26" s="252"/>
      <c r="D26" s="252"/>
      <c r="E26" s="252"/>
      <c r="F26" s="156"/>
      <c r="G26" s="294" t="s">
        <v>540</v>
      </c>
      <c r="H26" s="294"/>
      <c r="I26" s="294"/>
      <c r="J26" s="294"/>
    </row>
    <row r="27" spans="1:10" ht="15.75">
      <c r="A27" s="200"/>
      <c r="B27" s="2"/>
      <c r="C27" s="241" t="s">
        <v>579</v>
      </c>
      <c r="D27" s="242"/>
      <c r="E27" s="157">
        <v>3000</v>
      </c>
      <c r="F27" s="225"/>
      <c r="H27" s="250" t="s">
        <v>614</v>
      </c>
      <c r="I27" s="242"/>
      <c r="J27" s="157">
        <v>3000</v>
      </c>
    </row>
    <row r="28" spans="1:10" ht="15.75">
      <c r="A28" s="200"/>
      <c r="B28" s="2"/>
      <c r="C28" s="243" t="s">
        <v>580</v>
      </c>
      <c r="D28" s="244"/>
      <c r="E28" s="157">
        <v>810</v>
      </c>
      <c r="F28" s="225"/>
      <c r="H28" s="251" t="s">
        <v>615</v>
      </c>
      <c r="I28" s="244"/>
      <c r="J28" s="157">
        <v>810</v>
      </c>
    </row>
    <row r="29" spans="1:10" ht="15.75">
      <c r="A29" s="200"/>
      <c r="B29" s="2"/>
      <c r="C29" s="246"/>
      <c r="D29" s="236"/>
      <c r="E29" s="155"/>
      <c r="F29" s="225"/>
      <c r="G29" s="236"/>
      <c r="H29" s="246"/>
      <c r="I29" s="236"/>
      <c r="J29" s="155"/>
    </row>
    <row r="30" spans="1:10" ht="15.75">
      <c r="A30" s="200"/>
      <c r="B30" s="197" t="s">
        <v>606</v>
      </c>
      <c r="C30" s="197"/>
      <c r="D30" s="197"/>
      <c r="E30" s="207"/>
      <c r="G30" s="197" t="s">
        <v>606</v>
      </c>
      <c r="H30" s="200"/>
      <c r="I30" s="208"/>
      <c r="J30" s="155"/>
    </row>
    <row r="31" spans="1:10" ht="15.75">
      <c r="A31" s="200"/>
      <c r="B31" s="176"/>
      <c r="C31" s="201" t="s">
        <v>607</v>
      </c>
      <c r="D31" s="180"/>
      <c r="E31" s="157">
        <v>125000</v>
      </c>
      <c r="G31" s="200"/>
      <c r="H31" s="201" t="s">
        <v>608</v>
      </c>
      <c r="I31" s="209"/>
      <c r="J31" s="157">
        <v>125000</v>
      </c>
    </row>
    <row r="33" spans="2:10" ht="15.75" customHeight="1">
      <c r="B33" s="2" t="s">
        <v>583</v>
      </c>
      <c r="C33" s="252"/>
      <c r="D33" s="252"/>
      <c r="E33" s="252"/>
      <c r="F33" s="156"/>
      <c r="G33" s="212" t="s">
        <v>577</v>
      </c>
      <c r="H33" s="212"/>
      <c r="I33" s="212"/>
      <c r="J33" s="212"/>
    </row>
    <row r="34" spans="2:10" ht="15.75">
      <c r="B34" s="2"/>
      <c r="C34" s="241" t="s">
        <v>579</v>
      </c>
      <c r="D34" s="242"/>
      <c r="E34" s="157">
        <v>30000</v>
      </c>
      <c r="F34" s="225"/>
      <c r="H34" s="241" t="s">
        <v>579</v>
      </c>
      <c r="I34" s="242"/>
      <c r="J34" s="157">
        <v>30000</v>
      </c>
    </row>
    <row r="35" spans="2:10" ht="15.75">
      <c r="B35" s="2"/>
      <c r="C35" s="254"/>
      <c r="D35" s="255"/>
      <c r="E35" s="155"/>
      <c r="F35" s="225"/>
      <c r="H35" s="256"/>
      <c r="I35" s="255"/>
      <c r="J35" s="155"/>
    </row>
    <row r="36" spans="3:10" ht="15">
      <c r="C36" s="139"/>
      <c r="D36" s="139"/>
      <c r="E36" s="139"/>
      <c r="H36" s="139"/>
      <c r="I36" s="139"/>
      <c r="J36" s="139"/>
    </row>
  </sheetData>
  <sheetProtection/>
  <mergeCells count="4">
    <mergeCell ref="A17:J17"/>
    <mergeCell ref="A18:J18"/>
    <mergeCell ref="A19:J19"/>
    <mergeCell ref="G26:J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O34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5.7109375" style="20" customWidth="1"/>
    <col min="2" max="2" width="36.7109375" style="21" customWidth="1"/>
    <col min="3" max="5" width="12.140625" style="21" hidden="1" customWidth="1"/>
    <col min="6" max="6" width="12.140625" style="21" customWidth="1"/>
    <col min="7" max="10" width="12.140625" style="21" hidden="1" customWidth="1"/>
    <col min="11" max="14" width="12.140625" style="21" customWidth="1"/>
    <col min="15" max="15" width="9.140625" style="21" hidden="1" customWidth="1"/>
    <col min="16" max="16384" width="9.140625" style="21" customWidth="1"/>
  </cols>
  <sheetData>
    <row r="1" spans="1:14" s="16" customFormat="1" ht="15.75">
      <c r="A1" s="319" t="s">
        <v>495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</row>
    <row r="2" spans="1:14" s="16" customFormat="1" ht="15.75">
      <c r="A2" s="318" t="s">
        <v>636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</row>
    <row r="3" spans="1:14" s="16" customFormat="1" ht="15.75">
      <c r="A3" s="318" t="s">
        <v>165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</row>
    <row r="4" spans="1:14" ht="15.75">
      <c r="A4" s="318" t="s">
        <v>469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</row>
    <row r="5" spans="1:14" ht="15.7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1:14" ht="15.75" hidden="1">
      <c r="A6" s="41"/>
      <c r="B6" s="41"/>
      <c r="C6" s="260" t="s">
        <v>4</v>
      </c>
      <c r="D6" s="258" t="s">
        <v>658</v>
      </c>
      <c r="E6" s="258" t="s">
        <v>697</v>
      </c>
      <c r="F6" s="258" t="s">
        <v>705</v>
      </c>
      <c r="G6" s="260"/>
      <c r="H6" s="260"/>
      <c r="I6" s="260"/>
      <c r="J6" s="260"/>
      <c r="K6" s="260" t="s">
        <v>4</v>
      </c>
      <c r="L6" s="260" t="s">
        <v>4</v>
      </c>
      <c r="M6" s="260" t="s">
        <v>4</v>
      </c>
      <c r="N6" s="260" t="s">
        <v>4</v>
      </c>
    </row>
    <row r="7" spans="1:14" s="3" customFormat="1" ht="15.75">
      <c r="A7" s="1"/>
      <c r="B7" s="1" t="s">
        <v>0</v>
      </c>
      <c r="C7" s="43" t="s">
        <v>1</v>
      </c>
      <c r="D7" s="43" t="s">
        <v>1</v>
      </c>
      <c r="E7" s="43" t="s">
        <v>1</v>
      </c>
      <c r="F7" s="43" t="s">
        <v>1</v>
      </c>
      <c r="G7" s="43" t="s">
        <v>1</v>
      </c>
      <c r="H7" s="43" t="s">
        <v>1</v>
      </c>
      <c r="I7" s="43" t="s">
        <v>1</v>
      </c>
      <c r="J7" s="43" t="s">
        <v>1</v>
      </c>
      <c r="K7" s="43" t="s">
        <v>2</v>
      </c>
      <c r="L7" s="43" t="s">
        <v>3</v>
      </c>
      <c r="M7" s="43" t="s">
        <v>6</v>
      </c>
      <c r="N7" s="43" t="s">
        <v>47</v>
      </c>
    </row>
    <row r="8" spans="1:14" s="3" customFormat="1" ht="15.75">
      <c r="A8" s="1">
        <v>1</v>
      </c>
      <c r="B8" s="316" t="s">
        <v>9</v>
      </c>
      <c r="C8" s="4" t="s">
        <v>470</v>
      </c>
      <c r="D8" s="4" t="s">
        <v>470</v>
      </c>
      <c r="E8" s="4" t="s">
        <v>470</v>
      </c>
      <c r="F8" s="4" t="s">
        <v>470</v>
      </c>
      <c r="G8" s="4" t="s">
        <v>470</v>
      </c>
      <c r="H8" s="4" t="s">
        <v>470</v>
      </c>
      <c r="I8" s="4" t="s">
        <v>470</v>
      </c>
      <c r="J8" s="4" t="s">
        <v>470</v>
      </c>
      <c r="K8" s="4" t="s">
        <v>504</v>
      </c>
      <c r="L8" s="4" t="s">
        <v>529</v>
      </c>
      <c r="M8" s="4" t="s">
        <v>633</v>
      </c>
      <c r="N8" s="4" t="s">
        <v>5</v>
      </c>
    </row>
    <row r="9" spans="1:14" s="3" customFormat="1" ht="15.75">
      <c r="A9" s="1">
        <v>2</v>
      </c>
      <c r="B9" s="317"/>
      <c r="C9" s="6" t="s">
        <v>630</v>
      </c>
      <c r="D9" s="6" t="s">
        <v>630</v>
      </c>
      <c r="E9" s="6" t="s">
        <v>630</v>
      </c>
      <c r="F9" s="6" t="s">
        <v>630</v>
      </c>
      <c r="G9" s="6" t="s">
        <v>630</v>
      </c>
      <c r="H9" s="6" t="s">
        <v>630</v>
      </c>
      <c r="I9" s="6" t="s">
        <v>630</v>
      </c>
      <c r="J9" s="6" t="s">
        <v>630</v>
      </c>
      <c r="K9" s="6" t="s">
        <v>630</v>
      </c>
      <c r="L9" s="6" t="s">
        <v>630</v>
      </c>
      <c r="M9" s="6" t="s">
        <v>630</v>
      </c>
      <c r="N9" s="6" t="s">
        <v>630</v>
      </c>
    </row>
    <row r="10" spans="1:15" ht="15.75">
      <c r="A10" s="1">
        <v>3</v>
      </c>
      <c r="B10" s="44" t="s">
        <v>383</v>
      </c>
      <c r="C10" s="15">
        <f>Bevételek!C132+Bevételek!C133+Bevételek!C135+Bevételek!C136+Bevételek!C141</f>
        <v>350000</v>
      </c>
      <c r="D10" s="15">
        <f>Bevételek!D132+Bevételek!D133+Bevételek!D135+Bevételek!D136+Bevételek!D141</f>
        <v>350000</v>
      </c>
      <c r="E10" s="15">
        <f>Bevételek!E132+Bevételek!E133+Bevételek!E135+Bevételek!E136+Bevételek!E141</f>
        <v>350000</v>
      </c>
      <c r="F10" s="15">
        <f>Bevételek!F132+Bevételek!F133+Bevételek!F135+Bevételek!F136+Bevételek!F141</f>
        <v>473000</v>
      </c>
      <c r="G10" s="15">
        <f>Bevételek!G132+Bevételek!G133+Bevételek!G135+Bevételek!G136+Bevételek!G141</f>
        <v>0</v>
      </c>
      <c r="H10" s="15">
        <f>Bevételek!H132+Bevételek!H133+Bevételek!H135+Bevételek!H136+Bevételek!H141</f>
        <v>0</v>
      </c>
      <c r="I10" s="15">
        <f>Bevételek!I132+Bevételek!I133+Bevételek!I135+Bevételek!I136+Bevételek!I141</f>
        <v>0</v>
      </c>
      <c r="J10" s="15">
        <f>Bevételek!J132+Bevételek!J133+Bevételek!J135+Bevételek!J136+Bevételek!J141</f>
        <v>0</v>
      </c>
      <c r="K10" s="45"/>
      <c r="L10" s="45"/>
      <c r="M10" s="45"/>
      <c r="N10" s="45"/>
      <c r="O10" s="30">
        <f>F10-E10</f>
        <v>123000</v>
      </c>
    </row>
    <row r="11" spans="1:15" ht="30">
      <c r="A11" s="1">
        <v>4</v>
      </c>
      <c r="B11" s="44" t="s">
        <v>384</v>
      </c>
      <c r="C11" s="15">
        <f>Bevételek!C181+Bevételek!C182+Bevételek!C183</f>
        <v>0</v>
      </c>
      <c r="D11" s="15">
        <f>Bevételek!D181+Bevételek!D182+Bevételek!D183</f>
        <v>0</v>
      </c>
      <c r="E11" s="15">
        <f>Bevételek!E181+Bevételek!E182+Bevételek!E183</f>
        <v>0</v>
      </c>
      <c r="F11" s="15">
        <f>Bevételek!F181+Bevételek!F182+Bevételek!F183</f>
        <v>0</v>
      </c>
      <c r="G11" s="15">
        <f>Bevételek!G181+Bevételek!G182+Bevételek!G183</f>
        <v>0</v>
      </c>
      <c r="H11" s="15">
        <f>Bevételek!H181+Bevételek!H182+Bevételek!H183</f>
        <v>0</v>
      </c>
      <c r="I11" s="15">
        <f>Bevételek!I181+Bevételek!I182+Bevételek!I183</f>
        <v>0</v>
      </c>
      <c r="J11" s="15">
        <f>Bevételek!J181+Bevételek!J182+Bevételek!J183</f>
        <v>0</v>
      </c>
      <c r="K11" s="45"/>
      <c r="L11" s="45"/>
      <c r="M11" s="45"/>
      <c r="N11" s="45"/>
      <c r="O11" s="30">
        <f aca="true" t="shared" si="0" ref="O11:O33">F11-E11</f>
        <v>0</v>
      </c>
    </row>
    <row r="12" spans="1:15" ht="15.75">
      <c r="A12" s="1">
        <v>5</v>
      </c>
      <c r="B12" s="44" t="s">
        <v>29</v>
      </c>
      <c r="C12" s="15">
        <f>Bevételek!C139+Bevételek!C153+Bevételek!C168</f>
        <v>0</v>
      </c>
      <c r="D12" s="15">
        <f>Bevételek!D139+Bevételek!D153+Bevételek!D168</f>
        <v>0</v>
      </c>
      <c r="E12" s="15">
        <f>Bevételek!E139+Bevételek!E153+Bevételek!E168</f>
        <v>0</v>
      </c>
      <c r="F12" s="15">
        <f>Bevételek!F139+Bevételek!F153+Bevételek!F168</f>
        <v>2350</v>
      </c>
      <c r="G12" s="15">
        <f>Bevételek!G139+Bevételek!G153+Bevételek!G168</f>
        <v>0</v>
      </c>
      <c r="H12" s="15">
        <f>Bevételek!H139+Bevételek!H153+Bevételek!H168</f>
        <v>0</v>
      </c>
      <c r="I12" s="15">
        <f>Bevételek!I139+Bevételek!I153+Bevételek!I168</f>
        <v>0</v>
      </c>
      <c r="J12" s="15">
        <f>Bevételek!J139+Bevételek!J153+Bevételek!J168</f>
        <v>0</v>
      </c>
      <c r="K12" s="45"/>
      <c r="L12" s="45"/>
      <c r="M12" s="45"/>
      <c r="N12" s="45"/>
      <c r="O12" s="30">
        <f t="shared" si="0"/>
        <v>2350</v>
      </c>
    </row>
    <row r="13" spans="1:15" ht="45">
      <c r="A13" s="1">
        <v>6</v>
      </c>
      <c r="B13" s="44" t="s">
        <v>30</v>
      </c>
      <c r="C13" s="15">
        <f>Bevételek!C162+Bevételek!C178+Bevételek!C179+Bevételek!C180+Bevételek!C217+Bevételek!C222+Bevételek!C225</f>
        <v>31359</v>
      </c>
      <c r="D13" s="15">
        <f>Bevételek!D162+Bevételek!D178+Bevételek!D179+Bevételek!D180+Bevételek!D217+Bevételek!D222+Bevételek!D225</f>
        <v>54570</v>
      </c>
      <c r="E13" s="15">
        <f>Bevételek!E162+Bevételek!E178+Bevételek!E179+Bevételek!E180+Bevételek!E217+Bevételek!E222+Bevételek!E225</f>
        <v>230702</v>
      </c>
      <c r="F13" s="15">
        <f>Bevételek!F162+Bevételek!F178+Bevételek!F179+Bevételek!F180+Bevételek!F217+Bevételek!F222+Bevételek!F225</f>
        <v>230702</v>
      </c>
      <c r="G13" s="15">
        <f>Bevételek!G162+Bevételek!G178+Bevételek!G179+Bevételek!G180+Bevételek!G217+Bevételek!G222+Bevételek!G225</f>
        <v>0</v>
      </c>
      <c r="H13" s="15">
        <f>Bevételek!H162+Bevételek!H178+Bevételek!H179+Bevételek!H180+Bevételek!H217+Bevételek!H222+Bevételek!H225</f>
        <v>0</v>
      </c>
      <c r="I13" s="15">
        <f>Bevételek!I162+Bevételek!I178+Bevételek!I179+Bevételek!I180+Bevételek!I217+Bevételek!I222+Bevételek!I225</f>
        <v>0</v>
      </c>
      <c r="J13" s="15">
        <f>Bevételek!J162+Bevételek!J178+Bevételek!J179+Bevételek!J180+Bevételek!J217+Bevételek!J222+Bevételek!J225</f>
        <v>0</v>
      </c>
      <c r="K13" s="45"/>
      <c r="L13" s="45"/>
      <c r="M13" s="45"/>
      <c r="N13" s="45"/>
      <c r="O13" s="30">
        <f t="shared" si="0"/>
        <v>0</v>
      </c>
    </row>
    <row r="14" spans="1:15" ht="15.75">
      <c r="A14" s="1">
        <v>7</v>
      </c>
      <c r="B14" s="44" t="s">
        <v>31</v>
      </c>
      <c r="C14" s="15">
        <f>Bevételek!C227</f>
        <v>0</v>
      </c>
      <c r="D14" s="15">
        <f>Bevételek!D227</f>
        <v>0</v>
      </c>
      <c r="E14" s="15">
        <f>Bevételek!E227</f>
        <v>0</v>
      </c>
      <c r="F14" s="15">
        <f>Bevételek!F227</f>
        <v>0</v>
      </c>
      <c r="G14" s="15">
        <f>Bevételek!G227</f>
        <v>0</v>
      </c>
      <c r="H14" s="15">
        <f>Bevételek!H227</f>
        <v>0</v>
      </c>
      <c r="I14" s="15">
        <f>Bevételek!I227</f>
        <v>0</v>
      </c>
      <c r="J14" s="15">
        <f>Bevételek!J227</f>
        <v>0</v>
      </c>
      <c r="K14" s="45"/>
      <c r="L14" s="45"/>
      <c r="M14" s="45"/>
      <c r="N14" s="45"/>
      <c r="O14" s="30">
        <f t="shared" si="0"/>
        <v>0</v>
      </c>
    </row>
    <row r="15" spans="1:15" ht="30">
      <c r="A15" s="1">
        <v>8</v>
      </c>
      <c r="B15" s="44" t="s">
        <v>32</v>
      </c>
      <c r="C15" s="15">
        <f>Bevételek!C226</f>
        <v>0</v>
      </c>
      <c r="D15" s="15">
        <f>Bevételek!D226</f>
        <v>0</v>
      </c>
      <c r="E15" s="15">
        <f>Bevételek!E226</f>
        <v>0</v>
      </c>
      <c r="F15" s="15">
        <f>Bevételek!F226</f>
        <v>0</v>
      </c>
      <c r="G15" s="15">
        <f>Bevételek!G226</f>
        <v>0</v>
      </c>
      <c r="H15" s="15">
        <f>Bevételek!H226</f>
        <v>0</v>
      </c>
      <c r="I15" s="15">
        <f>Bevételek!I226</f>
        <v>0</v>
      </c>
      <c r="J15" s="15">
        <f>Bevételek!J226</f>
        <v>0</v>
      </c>
      <c r="K15" s="45"/>
      <c r="L15" s="45"/>
      <c r="M15" s="45"/>
      <c r="N15" s="45"/>
      <c r="O15" s="30">
        <f t="shared" si="0"/>
        <v>0</v>
      </c>
    </row>
    <row r="16" spans="1:15" ht="30">
      <c r="A16" s="1">
        <v>9</v>
      </c>
      <c r="B16" s="44" t="s">
        <v>385</v>
      </c>
      <c r="C16" s="15">
        <f>Bevételek!C53+Bevételek!C108+Bevételek!C236+Bevételek!C250</f>
        <v>0</v>
      </c>
      <c r="D16" s="15">
        <f>Bevételek!D53+Bevételek!D108+Bevételek!D236+Bevételek!D250</f>
        <v>0</v>
      </c>
      <c r="E16" s="15">
        <f>Bevételek!E53+Bevételek!E108+Bevételek!E236+Bevételek!E250</f>
        <v>0</v>
      </c>
      <c r="F16" s="15">
        <f>Bevételek!F53+Bevételek!F108+Bevételek!F236+Bevételek!F250</f>
        <v>0</v>
      </c>
      <c r="G16" s="15">
        <f>Bevételek!G53+Bevételek!G108+Bevételek!G236+Bevételek!G250</f>
        <v>0</v>
      </c>
      <c r="H16" s="15">
        <f>Bevételek!H53+Bevételek!H108+Bevételek!H236+Bevételek!H250</f>
        <v>0</v>
      </c>
      <c r="I16" s="15">
        <f>Bevételek!I53+Bevételek!I108+Bevételek!I236+Bevételek!I250</f>
        <v>0</v>
      </c>
      <c r="J16" s="15">
        <f>Bevételek!J53+Bevételek!J108+Bevételek!J236+Bevételek!J250</f>
        <v>0</v>
      </c>
      <c r="K16" s="45"/>
      <c r="L16" s="45"/>
      <c r="M16" s="45"/>
      <c r="N16" s="45"/>
      <c r="O16" s="30">
        <f t="shared" si="0"/>
        <v>0</v>
      </c>
    </row>
    <row r="17" spans="1:15" s="22" customFormat="1" ht="15.75">
      <c r="A17" s="1">
        <v>10</v>
      </c>
      <c r="B17" s="46" t="s">
        <v>51</v>
      </c>
      <c r="C17" s="18">
        <f>SUM(C10:C16)</f>
        <v>381359</v>
      </c>
      <c r="D17" s="18">
        <f aca="true" t="shared" si="1" ref="D17:J17">SUM(D10:D16)</f>
        <v>404570</v>
      </c>
      <c r="E17" s="18">
        <f t="shared" si="1"/>
        <v>580702</v>
      </c>
      <c r="F17" s="18">
        <f t="shared" si="1"/>
        <v>706052</v>
      </c>
      <c r="G17" s="18">
        <f t="shared" si="1"/>
        <v>0</v>
      </c>
      <c r="H17" s="18">
        <f t="shared" si="1"/>
        <v>0</v>
      </c>
      <c r="I17" s="18">
        <f t="shared" si="1"/>
        <v>0</v>
      </c>
      <c r="J17" s="18">
        <f t="shared" si="1"/>
        <v>0</v>
      </c>
      <c r="K17" s="45"/>
      <c r="L17" s="45"/>
      <c r="M17" s="45"/>
      <c r="N17" s="45"/>
      <c r="O17" s="30">
        <f t="shared" si="0"/>
        <v>125350</v>
      </c>
    </row>
    <row r="18" spans="1:15" ht="15.75">
      <c r="A18" s="1">
        <v>11</v>
      </c>
      <c r="B18" s="46" t="s">
        <v>52</v>
      </c>
      <c r="C18" s="18">
        <f>ROUNDDOWN(C17*0.5,0)</f>
        <v>190679</v>
      </c>
      <c r="D18" s="18">
        <f aca="true" t="shared" si="2" ref="D18:J18">ROUNDDOWN(D17*0.5,0)</f>
        <v>202285</v>
      </c>
      <c r="E18" s="18">
        <f t="shared" si="2"/>
        <v>290351</v>
      </c>
      <c r="F18" s="18">
        <f t="shared" si="2"/>
        <v>353026</v>
      </c>
      <c r="G18" s="18">
        <f t="shared" si="2"/>
        <v>0</v>
      </c>
      <c r="H18" s="18">
        <f t="shared" si="2"/>
        <v>0</v>
      </c>
      <c r="I18" s="18">
        <f t="shared" si="2"/>
        <v>0</v>
      </c>
      <c r="J18" s="18">
        <f t="shared" si="2"/>
        <v>0</v>
      </c>
      <c r="K18" s="45"/>
      <c r="L18" s="45"/>
      <c r="M18" s="45"/>
      <c r="N18" s="45"/>
      <c r="O18" s="30">
        <f t="shared" si="0"/>
        <v>62675</v>
      </c>
    </row>
    <row r="19" spans="1:15" ht="30">
      <c r="A19" s="1">
        <v>12</v>
      </c>
      <c r="B19" s="44" t="s">
        <v>33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f>C19+K19+L19+M19</f>
        <v>0</v>
      </c>
      <c r="O19" s="30">
        <f t="shared" si="0"/>
        <v>0</v>
      </c>
    </row>
    <row r="20" spans="1:15" ht="30">
      <c r="A20" s="1">
        <v>13</v>
      </c>
      <c r="B20" s="44" t="s">
        <v>37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f aca="true" t="shared" si="3" ref="N20:N33">C20+K20+L20+M20</f>
        <v>0</v>
      </c>
      <c r="O20" s="30">
        <f t="shared" si="0"/>
        <v>0</v>
      </c>
    </row>
    <row r="21" spans="1:15" ht="15.75">
      <c r="A21" s="1">
        <v>14</v>
      </c>
      <c r="B21" s="44" t="s">
        <v>34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f t="shared" si="3"/>
        <v>0</v>
      </c>
      <c r="O21" s="30">
        <f t="shared" si="0"/>
        <v>0</v>
      </c>
    </row>
    <row r="22" spans="1:15" ht="15.75">
      <c r="A22" s="1">
        <v>15</v>
      </c>
      <c r="B22" s="44" t="s">
        <v>35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f t="shared" si="3"/>
        <v>0</v>
      </c>
      <c r="O22" s="30">
        <f t="shared" si="0"/>
        <v>0</v>
      </c>
    </row>
    <row r="23" spans="1:15" ht="15.75">
      <c r="A23" s="1">
        <v>16</v>
      </c>
      <c r="B23" s="44" t="s">
        <v>36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f t="shared" si="3"/>
        <v>0</v>
      </c>
      <c r="O23" s="30">
        <f t="shared" si="0"/>
        <v>0</v>
      </c>
    </row>
    <row r="24" spans="1:15" ht="15.75">
      <c r="A24" s="1">
        <v>17</v>
      </c>
      <c r="B24" s="44" t="s">
        <v>38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f t="shared" si="3"/>
        <v>0</v>
      </c>
      <c r="O24" s="30">
        <f t="shared" si="0"/>
        <v>0</v>
      </c>
    </row>
    <row r="25" spans="1:15" ht="30">
      <c r="A25" s="1">
        <v>18</v>
      </c>
      <c r="B25" s="44" t="s">
        <v>90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f t="shared" si="3"/>
        <v>0</v>
      </c>
      <c r="O25" s="30">
        <f t="shared" si="0"/>
        <v>0</v>
      </c>
    </row>
    <row r="26" spans="1:15" s="22" customFormat="1" ht="15.75">
      <c r="A26" s="1">
        <v>19</v>
      </c>
      <c r="B26" s="46" t="s">
        <v>53</v>
      </c>
      <c r="C26" s="18">
        <f>SUM(C19:C25)</f>
        <v>0</v>
      </c>
      <c r="D26" s="18">
        <f aca="true" t="shared" si="4" ref="D26:J26">SUM(D19:D25)</f>
        <v>0</v>
      </c>
      <c r="E26" s="18">
        <f t="shared" si="4"/>
        <v>0</v>
      </c>
      <c r="F26" s="18">
        <f t="shared" si="4"/>
        <v>0</v>
      </c>
      <c r="G26" s="18">
        <f t="shared" si="4"/>
        <v>0</v>
      </c>
      <c r="H26" s="18">
        <f t="shared" si="4"/>
        <v>0</v>
      </c>
      <c r="I26" s="18">
        <f t="shared" si="4"/>
        <v>0</v>
      </c>
      <c r="J26" s="18">
        <f t="shared" si="4"/>
        <v>0</v>
      </c>
      <c r="K26" s="18">
        <f>SUM(K19:K25)</f>
        <v>0</v>
      </c>
      <c r="L26" s="18">
        <f>SUM(L19:L25)</f>
        <v>0</v>
      </c>
      <c r="M26" s="18">
        <f>SUM(M19:M25)</f>
        <v>0</v>
      </c>
      <c r="N26" s="15">
        <f t="shared" si="3"/>
        <v>0</v>
      </c>
      <c r="O26" s="30">
        <f t="shared" si="0"/>
        <v>0</v>
      </c>
    </row>
    <row r="27" spans="1:15" s="22" customFormat="1" ht="29.25">
      <c r="A27" s="1">
        <v>20</v>
      </c>
      <c r="B27" s="46" t="s">
        <v>54</v>
      </c>
      <c r="C27" s="18">
        <f>C18-C26</f>
        <v>190679</v>
      </c>
      <c r="D27" s="18">
        <f aca="true" t="shared" si="5" ref="D27:J27">D18-D26</f>
        <v>202285</v>
      </c>
      <c r="E27" s="18">
        <f t="shared" si="5"/>
        <v>290351</v>
      </c>
      <c r="F27" s="18">
        <f t="shared" si="5"/>
        <v>353026</v>
      </c>
      <c r="G27" s="18">
        <f t="shared" si="5"/>
        <v>0</v>
      </c>
      <c r="H27" s="18">
        <f t="shared" si="5"/>
        <v>0</v>
      </c>
      <c r="I27" s="18">
        <f t="shared" si="5"/>
        <v>0</v>
      </c>
      <c r="J27" s="18">
        <f t="shared" si="5"/>
        <v>0</v>
      </c>
      <c r="K27" s="45"/>
      <c r="L27" s="45"/>
      <c r="M27" s="45"/>
      <c r="N27" s="45"/>
      <c r="O27" s="30">
        <f t="shared" si="0"/>
        <v>62675</v>
      </c>
    </row>
    <row r="28" spans="1:15" s="22" customFormat="1" ht="42.75">
      <c r="A28" s="1">
        <v>21</v>
      </c>
      <c r="B28" s="47" t="s">
        <v>380</v>
      </c>
      <c r="C28" s="18">
        <f>SUM(C29:C33)</f>
        <v>0</v>
      </c>
      <c r="D28" s="18">
        <f aca="true" t="shared" si="6" ref="D28:J28">SUM(D29:D33)</f>
        <v>0</v>
      </c>
      <c r="E28" s="18">
        <f t="shared" si="6"/>
        <v>0</v>
      </c>
      <c r="F28" s="18">
        <f t="shared" si="6"/>
        <v>0</v>
      </c>
      <c r="G28" s="18">
        <f t="shared" si="6"/>
        <v>0</v>
      </c>
      <c r="H28" s="18">
        <f t="shared" si="6"/>
        <v>0</v>
      </c>
      <c r="I28" s="18">
        <f t="shared" si="6"/>
        <v>0</v>
      </c>
      <c r="J28" s="18">
        <f t="shared" si="6"/>
        <v>0</v>
      </c>
      <c r="K28" s="18">
        <f>SUM(K29:K33)</f>
        <v>0</v>
      </c>
      <c r="L28" s="18">
        <f>SUM(L29:L33)</f>
        <v>0</v>
      </c>
      <c r="M28" s="18">
        <f>SUM(M29:M33)</f>
        <v>0</v>
      </c>
      <c r="N28" s="15">
        <f t="shared" si="3"/>
        <v>0</v>
      </c>
      <c r="O28" s="30">
        <f t="shared" si="0"/>
        <v>0</v>
      </c>
    </row>
    <row r="29" spans="1:15" ht="30">
      <c r="A29" s="1">
        <v>22</v>
      </c>
      <c r="B29" s="44" t="s">
        <v>387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f t="shared" si="3"/>
        <v>0</v>
      </c>
      <c r="O29" s="30">
        <f t="shared" si="0"/>
        <v>0</v>
      </c>
    </row>
    <row r="30" spans="1:15" ht="45">
      <c r="A30" s="1">
        <v>23</v>
      </c>
      <c r="B30" s="44" t="s">
        <v>121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f t="shared" si="3"/>
        <v>0</v>
      </c>
      <c r="O30" s="30">
        <f t="shared" si="0"/>
        <v>0</v>
      </c>
    </row>
    <row r="31" spans="1:15" ht="30">
      <c r="A31" s="1">
        <v>24</v>
      </c>
      <c r="B31" s="44" t="s">
        <v>91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f t="shared" si="3"/>
        <v>0</v>
      </c>
      <c r="O31" s="30">
        <f t="shared" si="0"/>
        <v>0</v>
      </c>
    </row>
    <row r="32" spans="1:15" ht="15.75">
      <c r="A32" s="1">
        <v>25</v>
      </c>
      <c r="B32" s="44" t="s">
        <v>89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f t="shared" si="3"/>
        <v>0</v>
      </c>
      <c r="O32" s="30">
        <f t="shared" si="0"/>
        <v>0</v>
      </c>
    </row>
    <row r="33" spans="1:15" ht="45">
      <c r="A33" s="1">
        <v>26</v>
      </c>
      <c r="B33" s="44" t="s">
        <v>379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f t="shared" si="3"/>
        <v>0</v>
      </c>
      <c r="O33" s="30">
        <f t="shared" si="0"/>
        <v>0</v>
      </c>
    </row>
    <row r="34" ht="15">
      <c r="N34" s="128" t="s">
        <v>553</v>
      </c>
    </row>
  </sheetData>
  <sheetProtection/>
  <mergeCells count="5">
    <mergeCell ref="A1:N1"/>
    <mergeCell ref="A3:N3"/>
    <mergeCell ref="A4:N4"/>
    <mergeCell ref="B8:B9"/>
    <mergeCell ref="A2:N2"/>
  </mergeCells>
  <printOptions/>
  <pageMargins left="0.5118110236220472" right="0.31496062992125984" top="0.7480314960629921" bottom="0.4724409448818898" header="0.31496062992125984" footer="0.31496062992125984"/>
  <pageSetup fitToHeight="1" fitToWidth="1" horizontalDpi="300" verticalDpi="300" orientation="portrait" paperSize="9" scale="91" r:id="rId1"/>
  <headerFooter>
    <oddHeader>&amp;R&amp;"Arial,Normál"&amp;10 2. melléklet a 14/2019.(XII.3.) önkormányzati rendelethez
"&amp;"Arial,Dőlt"3. melléklet a 4/2019.(III.14.) önkormányzati rendelethez&amp;"Arial,Normál"
</oddHeader>
    <oddFooter>&amp;C&amp;P. oldal, összesen: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G35"/>
  <sheetViews>
    <sheetView zoomScalePageLayoutView="0" workbookViewId="0" topLeftCell="A1">
      <selection activeCell="B36" sqref="B36"/>
    </sheetView>
  </sheetViews>
  <sheetFormatPr defaultColWidth="9.140625" defaultRowHeight="15"/>
  <cols>
    <col min="1" max="1" width="5.7109375" style="0" customWidth="1"/>
    <col min="2" max="2" width="68.28125" style="0" customWidth="1"/>
    <col min="3" max="7" width="12.140625" style="0" customWidth="1"/>
  </cols>
  <sheetData>
    <row r="1" spans="1:7" s="2" customFormat="1" ht="15.75">
      <c r="A1" s="308" t="s">
        <v>496</v>
      </c>
      <c r="B1" s="308"/>
      <c r="C1" s="308"/>
      <c r="D1" s="308"/>
      <c r="E1" s="308"/>
      <c r="F1" s="308"/>
      <c r="G1" s="308"/>
    </row>
    <row r="2" spans="1:7" s="2" customFormat="1" ht="15.75">
      <c r="A2" s="308" t="s">
        <v>468</v>
      </c>
      <c r="B2" s="308"/>
      <c r="C2" s="308"/>
      <c r="D2" s="308"/>
      <c r="E2" s="308"/>
      <c r="F2" s="308"/>
      <c r="G2" s="308"/>
    </row>
    <row r="3" spans="1:7" s="10" customFormat="1" ht="15.75">
      <c r="A3" s="2"/>
      <c r="B3" s="2"/>
      <c r="C3" s="2"/>
      <c r="D3" s="2"/>
      <c r="E3" s="2"/>
      <c r="F3" s="2"/>
      <c r="G3" s="2"/>
    </row>
    <row r="4" spans="1:7" s="10" customFormat="1" ht="15.7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6</v>
      </c>
      <c r="G4" s="1" t="s">
        <v>47</v>
      </c>
    </row>
    <row r="5" spans="1:7" s="10" customFormat="1" ht="15.75">
      <c r="A5" s="1">
        <v>1</v>
      </c>
      <c r="B5" s="320" t="s">
        <v>9</v>
      </c>
      <c r="C5" s="6" t="s">
        <v>388</v>
      </c>
      <c r="D5" s="6" t="s">
        <v>470</v>
      </c>
      <c r="E5" s="6" t="s">
        <v>504</v>
      </c>
      <c r="F5" s="6" t="s">
        <v>529</v>
      </c>
      <c r="G5" s="6" t="s">
        <v>5</v>
      </c>
    </row>
    <row r="6" spans="1:7" s="10" customFormat="1" ht="15.75">
      <c r="A6" s="1">
        <v>2</v>
      </c>
      <c r="B6" s="321"/>
      <c r="C6" s="6" t="s">
        <v>637</v>
      </c>
      <c r="D6" s="6" t="s">
        <v>630</v>
      </c>
      <c r="E6" s="6" t="s">
        <v>630</v>
      </c>
      <c r="F6" s="6" t="s">
        <v>630</v>
      </c>
      <c r="G6" s="6" t="s">
        <v>630</v>
      </c>
    </row>
    <row r="7" spans="1:7" s="10" customFormat="1" ht="31.5">
      <c r="A7" s="1">
        <v>3</v>
      </c>
      <c r="B7" s="7" t="s">
        <v>17</v>
      </c>
      <c r="C7" s="14">
        <f>C30</f>
        <v>4572000</v>
      </c>
      <c r="D7" s="14">
        <f>D30</f>
        <v>0</v>
      </c>
      <c r="E7" s="14">
        <f>E30</f>
        <v>0</v>
      </c>
      <c r="F7" s="14">
        <f>F30</f>
        <v>0</v>
      </c>
      <c r="G7" s="14">
        <f>C7+D7+E7+F7</f>
        <v>4572000</v>
      </c>
    </row>
    <row r="8" spans="1:7" s="10" customFormat="1" ht="31.5">
      <c r="A8" s="1">
        <v>4</v>
      </c>
      <c r="B8" s="7" t="s">
        <v>18</v>
      </c>
      <c r="C8" s="14">
        <f>C18</f>
        <v>0</v>
      </c>
      <c r="D8" s="14">
        <f>D18</f>
        <v>7938</v>
      </c>
      <c r="E8" s="14">
        <f>E18</f>
        <v>0</v>
      </c>
      <c r="F8" s="14">
        <f>F18</f>
        <v>0</v>
      </c>
      <c r="G8" s="14">
        <f aca="true" t="shared" si="0" ref="G8:G34">C8+D8+E8+F8</f>
        <v>7938</v>
      </c>
    </row>
    <row r="9" spans="1:7" s="10" customFormat="1" ht="15.75" hidden="1">
      <c r="A9" s="1"/>
      <c r="B9" s="7" t="s">
        <v>19</v>
      </c>
      <c r="C9" s="5"/>
      <c r="D9" s="5"/>
      <c r="E9" s="5"/>
      <c r="F9" s="5"/>
      <c r="G9" s="14">
        <f t="shared" si="0"/>
        <v>0</v>
      </c>
    </row>
    <row r="10" spans="1:7" s="10" customFormat="1" ht="15.75" hidden="1">
      <c r="A10" s="1"/>
      <c r="B10" s="7" t="s">
        <v>20</v>
      </c>
      <c r="C10" s="5"/>
      <c r="D10" s="5"/>
      <c r="E10" s="5"/>
      <c r="F10" s="5"/>
      <c r="G10" s="14">
        <f t="shared" si="0"/>
        <v>0</v>
      </c>
    </row>
    <row r="11" spans="1:7" s="10" customFormat="1" ht="15.75" hidden="1">
      <c r="A11" s="1"/>
      <c r="B11" s="7" t="s">
        <v>21</v>
      </c>
      <c r="C11" s="5"/>
      <c r="D11" s="5"/>
      <c r="E11" s="5"/>
      <c r="F11" s="5"/>
      <c r="G11" s="14">
        <f t="shared" si="0"/>
        <v>0</v>
      </c>
    </row>
    <row r="12" spans="1:7" s="10" customFormat="1" ht="15.75" hidden="1">
      <c r="A12" s="1"/>
      <c r="B12" s="7" t="s">
        <v>22</v>
      </c>
      <c r="C12" s="5"/>
      <c r="D12" s="5"/>
      <c r="E12" s="5"/>
      <c r="F12" s="5"/>
      <c r="G12" s="14">
        <f t="shared" si="0"/>
        <v>0</v>
      </c>
    </row>
    <row r="13" spans="1:7" s="10" customFormat="1" ht="15.75" hidden="1">
      <c r="A13" s="1"/>
      <c r="B13" s="7" t="s">
        <v>25</v>
      </c>
      <c r="C13" s="5"/>
      <c r="D13" s="5"/>
      <c r="E13" s="5"/>
      <c r="F13" s="5"/>
      <c r="G13" s="14">
        <f t="shared" si="0"/>
        <v>0</v>
      </c>
    </row>
    <row r="14" spans="1:7" s="10" customFormat="1" ht="15.75" hidden="1">
      <c r="A14" s="1"/>
      <c r="B14" s="7" t="s">
        <v>23</v>
      </c>
      <c r="C14" s="5"/>
      <c r="D14" s="5"/>
      <c r="E14" s="5"/>
      <c r="F14" s="5"/>
      <c r="G14" s="14">
        <f t="shared" si="0"/>
        <v>0</v>
      </c>
    </row>
    <row r="15" spans="1:7" s="10" customFormat="1" ht="15.75" hidden="1">
      <c r="A15" s="1"/>
      <c r="B15" s="7" t="s">
        <v>24</v>
      </c>
      <c r="C15" s="5"/>
      <c r="D15" s="5"/>
      <c r="E15" s="5"/>
      <c r="F15" s="5"/>
      <c r="G15" s="14">
        <f t="shared" si="0"/>
        <v>0</v>
      </c>
    </row>
    <row r="16" spans="1:7" s="10" customFormat="1" ht="15.75" hidden="1">
      <c r="A16" s="1"/>
      <c r="B16" s="7" t="s">
        <v>26</v>
      </c>
      <c r="C16" s="5"/>
      <c r="D16" s="5"/>
      <c r="E16" s="5"/>
      <c r="F16" s="5"/>
      <c r="G16" s="14">
        <f t="shared" si="0"/>
        <v>0</v>
      </c>
    </row>
    <row r="17" spans="1:7" s="10" customFormat="1" ht="31.5">
      <c r="A17" s="1">
        <v>5</v>
      </c>
      <c r="B17" s="7" t="s">
        <v>530</v>
      </c>
      <c r="C17" s="5"/>
      <c r="D17" s="5"/>
      <c r="E17" s="5"/>
      <c r="F17" s="5"/>
      <c r="G17" s="14"/>
    </row>
    <row r="18" spans="1:7" s="10" customFormat="1" ht="15.75">
      <c r="A18" s="1">
        <v>6</v>
      </c>
      <c r="B18" s="7" t="s">
        <v>27</v>
      </c>
      <c r="C18" s="5">
        <v>0</v>
      </c>
      <c r="D18" s="5">
        <v>7938</v>
      </c>
      <c r="E18" s="5">
        <v>0</v>
      </c>
      <c r="F18" s="5">
        <v>0</v>
      </c>
      <c r="G18" s="14">
        <f t="shared" si="0"/>
        <v>7938</v>
      </c>
    </row>
    <row r="19" spans="1:7" s="10" customFormat="1" ht="15.75" hidden="1">
      <c r="A19" s="1"/>
      <c r="B19" s="7"/>
      <c r="C19" s="5"/>
      <c r="D19" s="5"/>
      <c r="E19" s="5"/>
      <c r="F19" s="5"/>
      <c r="G19" s="14">
        <f t="shared" si="0"/>
        <v>0</v>
      </c>
    </row>
    <row r="20" spans="1:7" s="10" customFormat="1" ht="15.75" hidden="1">
      <c r="A20" s="1"/>
      <c r="B20" s="7"/>
      <c r="C20" s="5"/>
      <c r="D20" s="5"/>
      <c r="E20" s="5"/>
      <c r="F20" s="5"/>
      <c r="G20" s="14">
        <f t="shared" si="0"/>
        <v>0</v>
      </c>
    </row>
    <row r="21" spans="1:7" s="10" customFormat="1" ht="15.75" hidden="1">
      <c r="A21" s="1"/>
      <c r="B21" s="7"/>
      <c r="C21" s="5"/>
      <c r="D21" s="5"/>
      <c r="E21" s="5"/>
      <c r="F21" s="5"/>
      <c r="G21" s="14">
        <f t="shared" si="0"/>
        <v>0</v>
      </c>
    </row>
    <row r="22" spans="1:7" s="10" customFormat="1" ht="15.75" hidden="1">
      <c r="A22" s="1"/>
      <c r="B22" s="7"/>
      <c r="C22" s="5"/>
      <c r="D22" s="5"/>
      <c r="E22" s="5"/>
      <c r="F22" s="5"/>
      <c r="G22" s="14">
        <f t="shared" si="0"/>
        <v>0</v>
      </c>
    </row>
    <row r="23" spans="1:7" s="10" customFormat="1" ht="15.75" hidden="1">
      <c r="A23" s="1"/>
      <c r="B23" s="7"/>
      <c r="C23" s="5"/>
      <c r="D23" s="5"/>
      <c r="E23" s="5"/>
      <c r="F23" s="5"/>
      <c r="G23" s="14">
        <f t="shared" si="0"/>
        <v>0</v>
      </c>
    </row>
    <row r="24" spans="1:7" s="10" customFormat="1" ht="15.75" hidden="1">
      <c r="A24" s="1"/>
      <c r="B24" s="7"/>
      <c r="C24" s="5"/>
      <c r="D24" s="5"/>
      <c r="E24" s="5"/>
      <c r="F24" s="5"/>
      <c r="G24" s="14">
        <f t="shared" si="0"/>
        <v>0</v>
      </c>
    </row>
    <row r="25" spans="1:7" s="10" customFormat="1" ht="15.75" hidden="1">
      <c r="A25" s="1"/>
      <c r="B25" s="7"/>
      <c r="C25" s="5"/>
      <c r="D25" s="5"/>
      <c r="E25" s="5"/>
      <c r="F25" s="5"/>
      <c r="G25" s="14">
        <f t="shared" si="0"/>
        <v>0</v>
      </c>
    </row>
    <row r="26" spans="1:7" s="10" customFormat="1" ht="15.75" hidden="1">
      <c r="A26" s="1"/>
      <c r="B26" s="7"/>
      <c r="C26" s="5"/>
      <c r="D26" s="5"/>
      <c r="E26" s="5"/>
      <c r="F26" s="5"/>
      <c r="G26" s="14">
        <f t="shared" si="0"/>
        <v>0</v>
      </c>
    </row>
    <row r="27" spans="1:7" ht="15.75" hidden="1">
      <c r="A27" s="1"/>
      <c r="B27" s="7"/>
      <c r="C27" s="5"/>
      <c r="D27" s="5"/>
      <c r="E27" s="5"/>
      <c r="F27" s="5"/>
      <c r="G27" s="14">
        <f t="shared" si="0"/>
        <v>0</v>
      </c>
    </row>
    <row r="28" spans="1:7" ht="15.75" hidden="1">
      <c r="A28" s="1"/>
      <c r="B28" s="7"/>
      <c r="C28" s="5"/>
      <c r="D28" s="5"/>
      <c r="E28" s="5"/>
      <c r="F28" s="5"/>
      <c r="G28" s="14">
        <f t="shared" si="0"/>
        <v>0</v>
      </c>
    </row>
    <row r="29" spans="1:7" s="10" customFormat="1" ht="31.5">
      <c r="A29" s="1">
        <v>7</v>
      </c>
      <c r="B29" s="7" t="s">
        <v>546</v>
      </c>
      <c r="C29" s="5"/>
      <c r="D29" s="5"/>
      <c r="E29" s="5"/>
      <c r="F29" s="5"/>
      <c r="G29" s="14"/>
    </row>
    <row r="30" spans="1:7" s="10" customFormat="1" ht="15.75">
      <c r="A30" s="1">
        <v>8</v>
      </c>
      <c r="B30" s="7" t="s">
        <v>547</v>
      </c>
      <c r="C30" s="5">
        <v>4572000</v>
      </c>
      <c r="D30" s="5">
        <v>0</v>
      </c>
      <c r="E30" s="5">
        <v>0</v>
      </c>
      <c r="F30" s="5">
        <v>0</v>
      </c>
      <c r="G30" s="14">
        <f t="shared" si="0"/>
        <v>4572000</v>
      </c>
    </row>
    <row r="31" spans="1:7" s="10" customFormat="1" ht="15.75">
      <c r="A31" s="1">
        <v>9</v>
      </c>
      <c r="B31" s="7" t="s">
        <v>548</v>
      </c>
      <c r="C31" s="5">
        <v>4572000</v>
      </c>
      <c r="D31" s="5">
        <v>-4114800</v>
      </c>
      <c r="E31" s="5">
        <v>0</v>
      </c>
      <c r="F31" s="5">
        <v>0</v>
      </c>
      <c r="G31" s="14">
        <f t="shared" si="0"/>
        <v>457200</v>
      </c>
    </row>
    <row r="32" spans="1:7" s="10" customFormat="1" ht="15.75">
      <c r="A32" s="1">
        <v>10</v>
      </c>
      <c r="B32" s="7" t="s">
        <v>549</v>
      </c>
      <c r="C32" s="5">
        <v>0</v>
      </c>
      <c r="D32" s="5">
        <v>4114800</v>
      </c>
      <c r="E32" s="5">
        <v>0</v>
      </c>
      <c r="F32" s="5">
        <v>0</v>
      </c>
      <c r="G32" s="14">
        <f t="shared" si="0"/>
        <v>4114800</v>
      </c>
    </row>
    <row r="33" spans="1:7" s="10" customFormat="1" ht="15.75">
      <c r="A33" s="1">
        <v>11</v>
      </c>
      <c r="B33" s="7" t="s">
        <v>550</v>
      </c>
      <c r="C33" s="5">
        <v>0</v>
      </c>
      <c r="D33" s="5">
        <v>0</v>
      </c>
      <c r="E33" s="5">
        <v>0</v>
      </c>
      <c r="F33" s="5">
        <v>0</v>
      </c>
      <c r="G33" s="14">
        <f t="shared" si="0"/>
        <v>0</v>
      </c>
    </row>
    <row r="34" spans="1:7" s="10" customFormat="1" ht="15.75">
      <c r="A34" s="1">
        <v>12</v>
      </c>
      <c r="B34" s="7" t="s">
        <v>551</v>
      </c>
      <c r="C34" s="5">
        <f>SUM(C31:C33)</f>
        <v>4572000</v>
      </c>
      <c r="D34" s="5">
        <f>SUM(D31:D33)</f>
        <v>0</v>
      </c>
      <c r="E34" s="5">
        <f>SUM(E31:E33)</f>
        <v>0</v>
      </c>
      <c r="F34" s="5">
        <f>SUM(F31:F33)</f>
        <v>0</v>
      </c>
      <c r="G34" s="14">
        <f t="shared" si="0"/>
        <v>4572000</v>
      </c>
    </row>
    <row r="35" ht="15">
      <c r="G35" s="221" t="s">
        <v>553</v>
      </c>
    </row>
  </sheetData>
  <sheetProtection/>
  <mergeCells count="3">
    <mergeCell ref="B5:B6"/>
    <mergeCell ref="A1:G1"/>
    <mergeCell ref="A2:G2"/>
  </mergeCells>
  <printOptions horizontalCentered="1"/>
  <pageMargins left="0.4724409448818898" right="0.35433070866141736" top="0.7480314960629921" bottom="0.7480314960629921" header="0.31496062992125984" footer="0.31496062992125984"/>
  <pageSetup fitToHeight="1" fitToWidth="1" horizontalDpi="300" verticalDpi="300" orientation="landscape" paperSize="9" r:id="rId1"/>
  <headerFooter>
    <oddHeader>&amp;R&amp;"Arial,Normál"&amp;10 4. melléklet a 11/2019.(IX.27.) önkormányzati rendelethez
"&amp;"Arial,Dőlt"4. melléklet a 4/2019.(III.14.) önkormányzati rendelethez</oddHeader>
    <oddFooter>&amp;C&amp;P. oldal, összesen: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H33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36.7109375" style="0" customWidth="1"/>
    <col min="2" max="2" width="13.140625" style="0" customWidth="1"/>
    <col min="3" max="3" width="13.00390625" style="0" customWidth="1"/>
    <col min="4" max="4" width="13.28125" style="0" customWidth="1"/>
    <col min="5" max="5" width="36.7109375" style="0" customWidth="1"/>
    <col min="6" max="6" width="13.57421875" style="0" customWidth="1"/>
    <col min="7" max="7" width="12.00390625" style="0" customWidth="1"/>
    <col min="8" max="8" width="14.57421875" style="0" customWidth="1"/>
  </cols>
  <sheetData>
    <row r="1" spans="1:8" s="2" customFormat="1" ht="15.75" customHeight="1">
      <c r="A1" s="323" t="s">
        <v>643</v>
      </c>
      <c r="B1" s="323"/>
      <c r="C1" s="323"/>
      <c r="D1" s="323"/>
      <c r="E1" s="323"/>
      <c r="F1" s="323"/>
      <c r="G1" s="323"/>
      <c r="H1" s="323"/>
    </row>
    <row r="2" spans="1:8" s="2" customFormat="1" ht="15.75">
      <c r="A2" s="308" t="s">
        <v>534</v>
      </c>
      <c r="B2" s="308"/>
      <c r="C2" s="308"/>
      <c r="D2" s="308"/>
      <c r="E2" s="308"/>
      <c r="F2" s="308"/>
      <c r="G2" s="308"/>
      <c r="H2" s="308"/>
    </row>
    <row r="3" spans="2:4" ht="15">
      <c r="B3" s="39"/>
      <c r="C3" s="39"/>
      <c r="D3" s="39"/>
    </row>
    <row r="4" spans="1:8" s="11" customFormat="1" ht="31.5">
      <c r="A4" s="86" t="s">
        <v>9</v>
      </c>
      <c r="B4" s="4" t="s">
        <v>644</v>
      </c>
      <c r="C4" s="4" t="s">
        <v>645</v>
      </c>
      <c r="D4" s="4" t="s">
        <v>646</v>
      </c>
      <c r="E4" s="86" t="s">
        <v>9</v>
      </c>
      <c r="F4" s="4" t="s">
        <v>644</v>
      </c>
      <c r="G4" s="4" t="s">
        <v>645</v>
      </c>
      <c r="H4" s="4" t="s">
        <v>646</v>
      </c>
    </row>
    <row r="5" spans="1:8" s="93" customFormat="1" ht="16.5">
      <c r="A5" s="322" t="s">
        <v>44</v>
      </c>
      <c r="B5" s="322"/>
      <c r="C5" s="322"/>
      <c r="D5" s="322"/>
      <c r="E5" s="304" t="s">
        <v>134</v>
      </c>
      <c r="F5" s="305"/>
      <c r="G5" s="305"/>
      <c r="H5" s="306"/>
    </row>
    <row r="6" spans="1:8" s="11" customFormat="1" ht="31.5">
      <c r="A6" s="88" t="s">
        <v>285</v>
      </c>
      <c r="B6" s="5">
        <v>14229794</v>
      </c>
      <c r="C6" s="5">
        <v>14526439</v>
      </c>
      <c r="D6" s="5">
        <f>Összesen!AA8</f>
        <v>14569002</v>
      </c>
      <c r="E6" s="90" t="s">
        <v>39</v>
      </c>
      <c r="F6" s="5">
        <v>4545573</v>
      </c>
      <c r="G6" s="5">
        <v>4417647</v>
      </c>
      <c r="H6" s="5">
        <f>Összesen!BH8</f>
        <v>5364000</v>
      </c>
    </row>
    <row r="7" spans="1:8" s="11" customFormat="1" ht="30">
      <c r="A7" s="88" t="s">
        <v>307</v>
      </c>
      <c r="B7" s="5">
        <v>618971</v>
      </c>
      <c r="C7" s="5">
        <v>452827</v>
      </c>
      <c r="D7" s="5">
        <f>Összesen!AA9</f>
        <v>470000</v>
      </c>
      <c r="E7" s="90" t="s">
        <v>80</v>
      </c>
      <c r="F7" s="5">
        <v>960873</v>
      </c>
      <c r="G7" s="5">
        <v>808585</v>
      </c>
      <c r="H7" s="5">
        <f>Összesen!BH9</f>
        <v>1405200</v>
      </c>
    </row>
    <row r="8" spans="1:8" s="11" customFormat="1" ht="15.75">
      <c r="A8" s="88" t="s">
        <v>44</v>
      </c>
      <c r="B8" s="5">
        <v>396660</v>
      </c>
      <c r="C8" s="5">
        <v>506854</v>
      </c>
      <c r="D8" s="5">
        <f>Összesen!AA10</f>
        <v>264509</v>
      </c>
      <c r="E8" s="90" t="s">
        <v>81</v>
      </c>
      <c r="F8" s="5">
        <v>6100451</v>
      </c>
      <c r="G8" s="5">
        <v>3971200</v>
      </c>
      <c r="H8" s="5">
        <f>Összesen!BH10</f>
        <v>4586472</v>
      </c>
    </row>
    <row r="9" spans="1:8" s="11" customFormat="1" ht="15.75">
      <c r="A9" s="311" t="s">
        <v>363</v>
      </c>
      <c r="B9" s="307">
        <v>0</v>
      </c>
      <c r="C9" s="307">
        <v>60300</v>
      </c>
      <c r="D9" s="307">
        <f>Összesen!AA11</f>
        <v>0</v>
      </c>
      <c r="E9" s="90" t="s">
        <v>82</v>
      </c>
      <c r="F9" s="5">
        <v>654900</v>
      </c>
      <c r="G9" s="5">
        <v>565100</v>
      </c>
      <c r="H9" s="5">
        <f>Összesen!BH11</f>
        <v>670100</v>
      </c>
    </row>
    <row r="10" spans="1:8" s="11" customFormat="1" ht="15.75">
      <c r="A10" s="311"/>
      <c r="B10" s="307"/>
      <c r="C10" s="307"/>
      <c r="D10" s="307"/>
      <c r="E10" s="90" t="s">
        <v>83</v>
      </c>
      <c r="F10" s="5">
        <v>1392585</v>
      </c>
      <c r="G10" s="5">
        <v>1498869</v>
      </c>
      <c r="H10" s="5">
        <f>Összesen!BH12</f>
        <v>959676</v>
      </c>
    </row>
    <row r="11" spans="1:8" s="11" customFormat="1" ht="15.75">
      <c r="A11" s="89" t="s">
        <v>85</v>
      </c>
      <c r="B11" s="13">
        <f>SUM(B6:B10)</f>
        <v>15245425</v>
      </c>
      <c r="C11" s="13">
        <f>SUM(C6:C10)</f>
        <v>15546420</v>
      </c>
      <c r="D11" s="13">
        <f>SUM(D6:D10)</f>
        <v>15303511</v>
      </c>
      <c r="E11" s="89" t="s">
        <v>86</v>
      </c>
      <c r="F11" s="13">
        <f>SUM(F6:F10)</f>
        <v>13654382</v>
      </c>
      <c r="G11" s="13">
        <f>SUM(G6:G10)</f>
        <v>11261401</v>
      </c>
      <c r="H11" s="13">
        <f>SUM(H6:H10)</f>
        <v>12985448</v>
      </c>
    </row>
    <row r="12" spans="1:8" s="11" customFormat="1" ht="15.75">
      <c r="A12" s="91" t="s">
        <v>139</v>
      </c>
      <c r="B12" s="92">
        <f>B11-F11</f>
        <v>1591043</v>
      </c>
      <c r="C12" s="92">
        <f>C11-G11</f>
        <v>4285019</v>
      </c>
      <c r="D12" s="92">
        <f>D11-H11</f>
        <v>2318063</v>
      </c>
      <c r="E12" s="312" t="s">
        <v>132</v>
      </c>
      <c r="F12" s="310">
        <v>463686</v>
      </c>
      <c r="G12" s="310">
        <v>548129</v>
      </c>
      <c r="H12" s="310">
        <f>Összesen!BH14</f>
        <v>581620</v>
      </c>
    </row>
    <row r="13" spans="1:8" s="11" customFormat="1" ht="15.75">
      <c r="A13" s="91" t="s">
        <v>130</v>
      </c>
      <c r="B13" s="5">
        <v>8099707</v>
      </c>
      <c r="C13" s="5">
        <v>9755879</v>
      </c>
      <c r="D13" s="5">
        <f>Összesen!AA15</f>
        <v>1761716</v>
      </c>
      <c r="E13" s="312"/>
      <c r="F13" s="310"/>
      <c r="G13" s="310"/>
      <c r="H13" s="310"/>
    </row>
    <row r="14" spans="1:8" s="11" customFormat="1" ht="15.75">
      <c r="A14" s="91" t="s">
        <v>131</v>
      </c>
      <c r="B14" s="5">
        <v>548129</v>
      </c>
      <c r="C14" s="5">
        <v>581620</v>
      </c>
      <c r="D14" s="5">
        <f>Összesen!AA16</f>
        <v>0</v>
      </c>
      <c r="E14" s="312"/>
      <c r="F14" s="310"/>
      <c r="G14" s="310"/>
      <c r="H14" s="310"/>
    </row>
    <row r="15" spans="1:8" s="11" customFormat="1" ht="15.75" hidden="1">
      <c r="A15" s="61" t="s">
        <v>163</v>
      </c>
      <c r="B15" s="5">
        <v>0</v>
      </c>
      <c r="C15" s="5"/>
      <c r="D15" s="5">
        <v>0</v>
      </c>
      <c r="E15" s="61" t="s">
        <v>164</v>
      </c>
      <c r="F15" s="80">
        <v>0</v>
      </c>
      <c r="G15" s="80"/>
      <c r="H15" s="80">
        <v>0</v>
      </c>
    </row>
    <row r="16" spans="1:8" s="11" customFormat="1" ht="15.75">
      <c r="A16" s="89" t="s">
        <v>10</v>
      </c>
      <c r="B16" s="14">
        <f>B11+B13+B14+B15</f>
        <v>23893261</v>
      </c>
      <c r="C16" s="14">
        <f>C11+C13+C14+C15</f>
        <v>25883919</v>
      </c>
      <c r="D16" s="14">
        <f>D11+D13+D14+D15</f>
        <v>17065227</v>
      </c>
      <c r="E16" s="89" t="s">
        <v>11</v>
      </c>
      <c r="F16" s="14">
        <f>F11+F12+F15</f>
        <v>14118068</v>
      </c>
      <c r="G16" s="14">
        <f>G11+G12+G15</f>
        <v>11809530</v>
      </c>
      <c r="H16" s="14">
        <f>H11+H12+H15</f>
        <v>13567068</v>
      </c>
    </row>
    <row r="17" spans="1:8" s="93" customFormat="1" ht="16.5">
      <c r="A17" s="324" t="s">
        <v>133</v>
      </c>
      <c r="B17" s="324"/>
      <c r="C17" s="324"/>
      <c r="D17" s="324"/>
      <c r="E17" s="304" t="s">
        <v>112</v>
      </c>
      <c r="F17" s="305"/>
      <c r="G17" s="305"/>
      <c r="H17" s="306"/>
    </row>
    <row r="18" spans="1:8" s="11" customFormat="1" ht="31.5">
      <c r="A18" s="88" t="s">
        <v>294</v>
      </c>
      <c r="B18" s="5">
        <v>500000</v>
      </c>
      <c r="C18" s="5">
        <v>0</v>
      </c>
      <c r="D18" s="5">
        <f>Összesen!AA19</f>
        <v>4114800</v>
      </c>
      <c r="E18" s="88" t="s">
        <v>110</v>
      </c>
      <c r="F18" s="5">
        <v>1353340</v>
      </c>
      <c r="G18" s="5">
        <v>11092968</v>
      </c>
      <c r="H18" s="5">
        <f>Összesen!BH19</f>
        <v>8018600</v>
      </c>
    </row>
    <row r="19" spans="1:8" s="11" customFormat="1" ht="15.75">
      <c r="A19" s="88" t="s">
        <v>133</v>
      </c>
      <c r="B19" s="5">
        <v>0</v>
      </c>
      <c r="C19" s="5">
        <v>121200</v>
      </c>
      <c r="D19" s="5">
        <f>Összesen!AA20</f>
        <v>0</v>
      </c>
      <c r="E19" s="88" t="s">
        <v>45</v>
      </c>
      <c r="F19" s="5">
        <v>91405</v>
      </c>
      <c r="G19" s="5">
        <v>1321248</v>
      </c>
      <c r="H19" s="5">
        <f>Összesen!BH20</f>
        <v>44359</v>
      </c>
    </row>
    <row r="20" spans="1:8" s="11" customFormat="1" ht="15.75">
      <c r="A20" s="88" t="s">
        <v>364</v>
      </c>
      <c r="B20" s="5">
        <v>964255</v>
      </c>
      <c r="C20" s="5">
        <v>0</v>
      </c>
      <c r="D20" s="5">
        <f>Összesen!AA21</f>
        <v>0</v>
      </c>
      <c r="E20" s="88" t="s">
        <v>204</v>
      </c>
      <c r="F20" s="5">
        <v>38824</v>
      </c>
      <c r="G20" s="5">
        <v>19657</v>
      </c>
      <c r="H20" s="5">
        <f>Összesen!BH21</f>
        <v>0</v>
      </c>
    </row>
    <row r="21" spans="1:8" s="11" customFormat="1" ht="15.75">
      <c r="A21" s="89" t="s">
        <v>85</v>
      </c>
      <c r="B21" s="13">
        <f>SUM(B18:B20)</f>
        <v>1464255</v>
      </c>
      <c r="C21" s="13">
        <f>SUM(C18:C20)</f>
        <v>121200</v>
      </c>
      <c r="D21" s="13">
        <f>SUM(D18:D20)</f>
        <v>4114800</v>
      </c>
      <c r="E21" s="89" t="s">
        <v>86</v>
      </c>
      <c r="F21" s="13">
        <f>SUM(F18:F20)</f>
        <v>1483569</v>
      </c>
      <c r="G21" s="13">
        <f>SUM(G18:G20)</f>
        <v>12433873</v>
      </c>
      <c r="H21" s="13">
        <f>SUM(H18:H20)</f>
        <v>8062959</v>
      </c>
    </row>
    <row r="22" spans="1:8" s="11" customFormat="1" ht="15.75">
      <c r="A22" s="91" t="s">
        <v>139</v>
      </c>
      <c r="B22" s="92">
        <f>B21-F21</f>
        <v>-19314</v>
      </c>
      <c r="C22" s="92">
        <f>C21-G21</f>
        <v>-12312673</v>
      </c>
      <c r="D22" s="92">
        <f>D21-H21</f>
        <v>-3948159</v>
      </c>
      <c r="E22" s="312" t="s">
        <v>132</v>
      </c>
      <c r="F22" s="310">
        <v>0</v>
      </c>
      <c r="G22" s="310">
        <v>0</v>
      </c>
      <c r="H22" s="310">
        <f>Összesen!BH23</f>
        <v>0</v>
      </c>
    </row>
    <row r="23" spans="1:8" s="11" customFormat="1" ht="15.75">
      <c r="A23" s="91" t="s">
        <v>130</v>
      </c>
      <c r="B23" s="5">
        <v>0</v>
      </c>
      <c r="C23" s="5">
        <v>0</v>
      </c>
      <c r="D23" s="5">
        <f>Összesen!AA24</f>
        <v>0</v>
      </c>
      <c r="E23" s="312"/>
      <c r="F23" s="310"/>
      <c r="G23" s="310"/>
      <c r="H23" s="310"/>
    </row>
    <row r="24" spans="1:8" s="11" customFormat="1" ht="15.75">
      <c r="A24" s="91" t="s">
        <v>131</v>
      </c>
      <c r="B24" s="5">
        <v>0</v>
      </c>
      <c r="C24" s="5">
        <v>0</v>
      </c>
      <c r="D24" s="5">
        <f>Összesen!AA25</f>
        <v>0</v>
      </c>
      <c r="E24" s="312"/>
      <c r="F24" s="310"/>
      <c r="G24" s="310"/>
      <c r="H24" s="310"/>
    </row>
    <row r="25" spans="1:8" s="11" customFormat="1" ht="31.5">
      <c r="A25" s="89" t="s">
        <v>12</v>
      </c>
      <c r="B25" s="14">
        <f>B21+B23+B24</f>
        <v>1464255</v>
      </c>
      <c r="C25" s="14">
        <f>C21+C23+C24</f>
        <v>121200</v>
      </c>
      <c r="D25" s="14">
        <f>D21+D23+D24</f>
        <v>4114800</v>
      </c>
      <c r="E25" s="89" t="s">
        <v>13</v>
      </c>
      <c r="F25" s="14">
        <f>F21+F22</f>
        <v>1483569</v>
      </c>
      <c r="G25" s="14">
        <f>G21+G22</f>
        <v>12433873</v>
      </c>
      <c r="H25" s="14">
        <f>H21+H22</f>
        <v>8062959</v>
      </c>
    </row>
    <row r="26" spans="1:8" s="93" customFormat="1" ht="16.5">
      <c r="A26" s="322" t="s">
        <v>135</v>
      </c>
      <c r="B26" s="322"/>
      <c r="C26" s="322"/>
      <c r="D26" s="322"/>
      <c r="E26" s="304" t="s">
        <v>136</v>
      </c>
      <c r="F26" s="305"/>
      <c r="G26" s="305"/>
      <c r="H26" s="306"/>
    </row>
    <row r="27" spans="1:8" s="11" customFormat="1" ht="15.75">
      <c r="A27" s="88" t="s">
        <v>137</v>
      </c>
      <c r="B27" s="5">
        <f>B11+B21</f>
        <v>16709680</v>
      </c>
      <c r="C27" s="5">
        <f>C11+C21</f>
        <v>15667620</v>
      </c>
      <c r="D27" s="5">
        <f>D11+D21</f>
        <v>19418311</v>
      </c>
      <c r="E27" s="88" t="s">
        <v>138</v>
      </c>
      <c r="F27" s="5">
        <f aca="true" t="shared" si="0" ref="F27:H28">F11+F21</f>
        <v>15137951</v>
      </c>
      <c r="G27" s="5">
        <f t="shared" si="0"/>
        <v>23695274</v>
      </c>
      <c r="H27" s="5">
        <f t="shared" si="0"/>
        <v>21048407</v>
      </c>
    </row>
    <row r="28" spans="1:8" s="11" customFormat="1" ht="15.75">
      <c r="A28" s="91" t="s">
        <v>139</v>
      </c>
      <c r="B28" s="92">
        <f>B27-F27</f>
        <v>1571729</v>
      </c>
      <c r="C28" s="92">
        <f>C27-G27</f>
        <v>-8027654</v>
      </c>
      <c r="D28" s="92">
        <f>D27-H27</f>
        <v>-1630096</v>
      </c>
      <c r="E28" s="312" t="s">
        <v>132</v>
      </c>
      <c r="F28" s="310">
        <f t="shared" si="0"/>
        <v>463686</v>
      </c>
      <c r="G28" s="310">
        <f t="shared" si="0"/>
        <v>548129</v>
      </c>
      <c r="H28" s="310">
        <f t="shared" si="0"/>
        <v>581620</v>
      </c>
    </row>
    <row r="29" spans="1:8" s="11" customFormat="1" ht="15.75">
      <c r="A29" s="91" t="s">
        <v>130</v>
      </c>
      <c r="B29" s="5">
        <f aca="true" t="shared" si="1" ref="B29:D30">B13+B23</f>
        <v>8099707</v>
      </c>
      <c r="C29" s="5">
        <f t="shared" si="1"/>
        <v>9755879</v>
      </c>
      <c r="D29" s="5">
        <f t="shared" si="1"/>
        <v>1761716</v>
      </c>
      <c r="E29" s="312"/>
      <c r="F29" s="310"/>
      <c r="G29" s="310"/>
      <c r="H29" s="310"/>
    </row>
    <row r="30" spans="1:8" s="11" customFormat="1" ht="15.75">
      <c r="A30" s="91" t="s">
        <v>131</v>
      </c>
      <c r="B30" s="5">
        <f t="shared" si="1"/>
        <v>548129</v>
      </c>
      <c r="C30" s="5">
        <f t="shared" si="1"/>
        <v>581620</v>
      </c>
      <c r="D30" s="5">
        <f t="shared" si="1"/>
        <v>0</v>
      </c>
      <c r="E30" s="312"/>
      <c r="F30" s="310"/>
      <c r="G30" s="310"/>
      <c r="H30" s="310"/>
    </row>
    <row r="31" spans="1:8" s="11" customFormat="1" ht="15.75" hidden="1">
      <c r="A31" s="61" t="s">
        <v>163</v>
      </c>
      <c r="B31" s="5">
        <f>B15</f>
        <v>0</v>
      </c>
      <c r="C31" s="5">
        <f>C15</f>
        <v>0</v>
      </c>
      <c r="D31" s="5">
        <f>D15</f>
        <v>0</v>
      </c>
      <c r="E31" s="61" t="s">
        <v>164</v>
      </c>
      <c r="F31" s="80">
        <f>F15</f>
        <v>0</v>
      </c>
      <c r="G31" s="80">
        <f>G15</f>
        <v>0</v>
      </c>
      <c r="H31" s="80">
        <f>H15</f>
        <v>0</v>
      </c>
    </row>
    <row r="32" spans="1:8" s="11" customFormat="1" ht="15.75">
      <c r="A32" s="87" t="s">
        <v>7</v>
      </c>
      <c r="B32" s="14">
        <f>B27+B29+B30+B31</f>
        <v>25357516</v>
      </c>
      <c r="C32" s="14">
        <f>C27+C29+C30+C31</f>
        <v>26005119</v>
      </c>
      <c r="D32" s="14">
        <f>D27+D29+D30+D31</f>
        <v>21180027</v>
      </c>
      <c r="E32" s="87" t="s">
        <v>8</v>
      </c>
      <c r="F32" s="14">
        <f>SUM(F27:F31)</f>
        <v>15601637</v>
      </c>
      <c r="G32" s="14">
        <f>SUM(G27:G31)</f>
        <v>24243403</v>
      </c>
      <c r="H32" s="14">
        <f>SUM(H27:H31)</f>
        <v>21630027</v>
      </c>
    </row>
    <row r="33" spans="4:8" ht="15" hidden="1">
      <c r="D33" s="39">
        <f>Összesen!AA32</f>
        <v>21180027</v>
      </c>
      <c r="H33" s="39">
        <f>Összesen!BH32</f>
        <v>21630027</v>
      </c>
    </row>
  </sheetData>
  <sheetProtection/>
  <mergeCells count="24">
    <mergeCell ref="H12:H14"/>
    <mergeCell ref="H22:H24"/>
    <mergeCell ref="H28:H30"/>
    <mergeCell ref="A26:D26"/>
    <mergeCell ref="E28:E30"/>
    <mergeCell ref="F28:F30"/>
    <mergeCell ref="G28:G30"/>
    <mergeCell ref="B9:B10"/>
    <mergeCell ref="C9:C10"/>
    <mergeCell ref="A17:D17"/>
    <mergeCell ref="E22:E24"/>
    <mergeCell ref="F22:F24"/>
    <mergeCell ref="G22:G24"/>
    <mergeCell ref="D9:D10"/>
    <mergeCell ref="E5:H5"/>
    <mergeCell ref="E17:H17"/>
    <mergeCell ref="E26:H26"/>
    <mergeCell ref="A5:D5"/>
    <mergeCell ref="A1:H1"/>
    <mergeCell ref="A2:H2"/>
    <mergeCell ref="E12:E14"/>
    <mergeCell ref="F12:F14"/>
    <mergeCell ref="G12:G14"/>
    <mergeCell ref="A9:A1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  <headerFooter>
    <oddHeader>&amp;R1. kimutatás</oddHeader>
    <oddFooter>&amp;C&amp;P. oldal, összesen: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Q29"/>
  <sheetViews>
    <sheetView zoomScalePageLayoutView="0" workbookViewId="0" topLeftCell="A1">
      <pane xSplit="2" ySplit="4" topLeftCell="C17" activePane="bottomRight" state="frozen"/>
      <selection pane="topLeft" activeCell="F10" sqref="F10"/>
      <selection pane="topRight" activeCell="F10" sqref="F10"/>
      <selection pane="bottomLeft" activeCell="F10" sqref="F10"/>
      <selection pane="bottomRight" activeCell="F10" sqref="F10"/>
    </sheetView>
  </sheetViews>
  <sheetFormatPr defaultColWidth="9.140625" defaultRowHeight="15"/>
  <cols>
    <col min="1" max="1" width="5.7109375" style="71" customWidth="1"/>
    <col min="2" max="2" width="36.57421875" style="71" customWidth="1"/>
    <col min="3" max="14" width="10.140625" style="71" customWidth="1"/>
    <col min="15" max="15" width="12.7109375" style="71" customWidth="1"/>
    <col min="16" max="16" width="11.28125" style="71" hidden="1" customWidth="1"/>
    <col min="17" max="17" width="13.00390625" style="71" hidden="1" customWidth="1"/>
    <col min="18" max="16384" width="9.140625" style="71" customWidth="1"/>
  </cols>
  <sheetData>
    <row r="1" spans="1:15" s="16" customFormat="1" ht="15.75">
      <c r="A1" s="325" t="s">
        <v>642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</row>
    <row r="2" s="16" customFormat="1" ht="15.75"/>
    <row r="3" spans="1:15" s="10" customFormat="1" ht="15.75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  <c r="G3" s="1" t="s">
        <v>47</v>
      </c>
      <c r="H3" s="1" t="s">
        <v>48</v>
      </c>
      <c r="I3" s="1" t="s">
        <v>49</v>
      </c>
      <c r="J3" s="1" t="s">
        <v>93</v>
      </c>
      <c r="K3" s="1" t="s">
        <v>94</v>
      </c>
      <c r="L3" s="1" t="s">
        <v>50</v>
      </c>
      <c r="M3" s="1" t="s">
        <v>95</v>
      </c>
      <c r="N3" s="1" t="s">
        <v>96</v>
      </c>
      <c r="O3" s="1" t="s">
        <v>97</v>
      </c>
    </row>
    <row r="4" spans="1:15" s="10" customFormat="1" ht="15.75">
      <c r="A4" s="1">
        <v>1</v>
      </c>
      <c r="B4" s="6" t="s">
        <v>9</v>
      </c>
      <c r="C4" s="68" t="s">
        <v>98</v>
      </c>
      <c r="D4" s="68" t="s">
        <v>99</v>
      </c>
      <c r="E4" s="68" t="s">
        <v>100</v>
      </c>
      <c r="F4" s="68" t="s">
        <v>101</v>
      </c>
      <c r="G4" s="68" t="s">
        <v>102</v>
      </c>
      <c r="H4" s="68" t="s">
        <v>103</v>
      </c>
      <c r="I4" s="68" t="s">
        <v>104</v>
      </c>
      <c r="J4" s="68" t="s">
        <v>105</v>
      </c>
      <c r="K4" s="68" t="s">
        <v>106</v>
      </c>
      <c r="L4" s="68" t="s">
        <v>107</v>
      </c>
      <c r="M4" s="68" t="s">
        <v>108</v>
      </c>
      <c r="N4" s="68" t="s">
        <v>109</v>
      </c>
      <c r="O4" s="68" t="s">
        <v>5</v>
      </c>
    </row>
    <row r="5" spans="1:17" s="10" customFormat="1" ht="25.5">
      <c r="A5" s="1">
        <v>2</v>
      </c>
      <c r="B5" s="116" t="s">
        <v>285</v>
      </c>
      <c r="C5" s="5">
        <v>1021626</v>
      </c>
      <c r="D5" s="5">
        <v>1228988</v>
      </c>
      <c r="E5" s="5">
        <v>1228988</v>
      </c>
      <c r="F5" s="5">
        <v>1228988</v>
      </c>
      <c r="G5" s="5">
        <v>1257496</v>
      </c>
      <c r="H5" s="5">
        <v>1228988</v>
      </c>
      <c r="I5" s="5">
        <v>1228988</v>
      </c>
      <c r="J5" s="5">
        <v>1228988</v>
      </c>
      <c r="K5" s="5">
        <v>1228988</v>
      </c>
      <c r="L5" s="5">
        <v>1228988</v>
      </c>
      <c r="M5" s="5">
        <v>1228988</v>
      </c>
      <c r="N5" s="5">
        <v>1228988</v>
      </c>
      <c r="O5" s="14">
        <f>SUM(C5:N5)</f>
        <v>14569002</v>
      </c>
      <c r="P5" s="12">
        <f>Összesen!AA8</f>
        <v>14569002</v>
      </c>
      <c r="Q5" s="12">
        <f aca="true" t="shared" si="0" ref="Q5:Q28">P5-O5</f>
        <v>0</v>
      </c>
    </row>
    <row r="6" spans="1:17" s="10" customFormat="1" ht="25.5">
      <c r="A6" s="1">
        <v>3</v>
      </c>
      <c r="B6" s="116" t="s">
        <v>294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4114800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14">
        <f>SUM(C6:N6)</f>
        <v>4114800</v>
      </c>
      <c r="P6" s="12">
        <f>Összesen!AA19</f>
        <v>4114800</v>
      </c>
      <c r="Q6" s="12">
        <f t="shared" si="0"/>
        <v>0</v>
      </c>
    </row>
    <row r="7" spans="1:17" s="10" customFormat="1" ht="15.75">
      <c r="A7" s="1">
        <v>4</v>
      </c>
      <c r="B7" s="116" t="s">
        <v>307</v>
      </c>
      <c r="C7" s="5">
        <v>0</v>
      </c>
      <c r="D7" s="5">
        <v>0</v>
      </c>
      <c r="E7" s="5">
        <v>160000</v>
      </c>
      <c r="F7" s="5">
        <v>0</v>
      </c>
      <c r="G7" s="5">
        <v>125000</v>
      </c>
      <c r="H7" s="5">
        <v>0</v>
      </c>
      <c r="I7" s="5">
        <v>0</v>
      </c>
      <c r="J7" s="5">
        <v>0</v>
      </c>
      <c r="K7" s="5">
        <v>160000</v>
      </c>
      <c r="L7" s="5">
        <v>0</v>
      </c>
      <c r="M7" s="5">
        <v>0</v>
      </c>
      <c r="N7" s="5">
        <v>25000</v>
      </c>
      <c r="O7" s="14">
        <f>SUM(C7:N7)</f>
        <v>470000</v>
      </c>
      <c r="P7" s="12">
        <f>Összesen!AA9</f>
        <v>470000</v>
      </c>
      <c r="Q7" s="12">
        <f t="shared" si="0"/>
        <v>0</v>
      </c>
    </row>
    <row r="8" spans="1:17" s="10" customFormat="1" ht="15.75">
      <c r="A8" s="1">
        <v>5</v>
      </c>
      <c r="B8" s="116" t="s">
        <v>44</v>
      </c>
      <c r="C8" s="5">
        <v>19429</v>
      </c>
      <c r="D8" s="5">
        <v>19429</v>
      </c>
      <c r="E8" s="5">
        <v>24429</v>
      </c>
      <c r="F8" s="5">
        <v>24929</v>
      </c>
      <c r="G8" s="5">
        <v>19429</v>
      </c>
      <c r="H8" s="5">
        <v>29429</v>
      </c>
      <c r="I8" s="5">
        <v>19429</v>
      </c>
      <c r="J8" s="5">
        <v>23429</v>
      </c>
      <c r="K8" s="5">
        <v>21429</v>
      </c>
      <c r="L8" s="5">
        <v>19429</v>
      </c>
      <c r="M8" s="5">
        <v>24290</v>
      </c>
      <c r="N8" s="5">
        <v>19429</v>
      </c>
      <c r="O8" s="14">
        <f aca="true" t="shared" si="1" ref="O8:O15">SUM(C8:N8)</f>
        <v>264509</v>
      </c>
      <c r="P8" s="12">
        <f>Összesen!AA10</f>
        <v>264509</v>
      </c>
      <c r="Q8" s="12">
        <f t="shared" si="0"/>
        <v>0</v>
      </c>
    </row>
    <row r="9" spans="1:17" s="10" customFormat="1" ht="15.75">
      <c r="A9" s="1">
        <v>6</v>
      </c>
      <c r="B9" s="116" t="s">
        <v>133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14">
        <f t="shared" si="1"/>
        <v>0</v>
      </c>
      <c r="P9" s="12">
        <f>Összesen!AA20</f>
        <v>0</v>
      </c>
      <c r="Q9" s="12">
        <f t="shared" si="0"/>
        <v>0</v>
      </c>
    </row>
    <row r="10" spans="1:17" s="10" customFormat="1" ht="15.75">
      <c r="A10" s="1">
        <v>7</v>
      </c>
      <c r="B10" s="116" t="s">
        <v>363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14">
        <f t="shared" si="1"/>
        <v>0</v>
      </c>
      <c r="P10" s="12">
        <f>Összesen!AA11</f>
        <v>0</v>
      </c>
      <c r="Q10" s="12">
        <f t="shared" si="0"/>
        <v>0</v>
      </c>
    </row>
    <row r="11" spans="1:17" s="10" customFormat="1" ht="15.75">
      <c r="A11" s="1">
        <v>8</v>
      </c>
      <c r="B11" s="116" t="s">
        <v>364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14">
        <f t="shared" si="1"/>
        <v>0</v>
      </c>
      <c r="P11" s="12">
        <f>Összesen!AA21</f>
        <v>0</v>
      </c>
      <c r="Q11" s="12">
        <f t="shared" si="0"/>
        <v>0</v>
      </c>
    </row>
    <row r="12" spans="1:17" s="10" customFormat="1" ht="15.75">
      <c r="A12" s="1">
        <v>9</v>
      </c>
      <c r="B12" s="116" t="s">
        <v>373</v>
      </c>
      <c r="C12" s="5">
        <v>1761716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14">
        <f t="shared" si="1"/>
        <v>1761716</v>
      </c>
      <c r="P12" s="12">
        <f>Összesen!AA15</f>
        <v>1761716</v>
      </c>
      <c r="Q12" s="12">
        <f t="shared" si="0"/>
        <v>0</v>
      </c>
    </row>
    <row r="13" spans="1:17" s="10" customFormat="1" ht="15.75">
      <c r="A13" s="1">
        <v>10</v>
      </c>
      <c r="B13" s="116" t="s">
        <v>374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14">
        <f t="shared" si="1"/>
        <v>0</v>
      </c>
      <c r="P13" s="12">
        <f>Összesen!AA24</f>
        <v>0</v>
      </c>
      <c r="Q13" s="12">
        <f t="shared" si="0"/>
        <v>0</v>
      </c>
    </row>
    <row r="14" spans="1:17" s="10" customFormat="1" ht="15.75">
      <c r="A14" s="1">
        <v>11</v>
      </c>
      <c r="B14" s="116" t="s">
        <v>371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14">
        <f t="shared" si="1"/>
        <v>0</v>
      </c>
      <c r="P14" s="12">
        <f>Összesen!AA16</f>
        <v>0</v>
      </c>
      <c r="Q14" s="12">
        <f t="shared" si="0"/>
        <v>0</v>
      </c>
    </row>
    <row r="15" spans="1:17" s="10" customFormat="1" ht="15.75">
      <c r="A15" s="1">
        <v>12</v>
      </c>
      <c r="B15" s="116" t="s">
        <v>372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14">
        <f t="shared" si="1"/>
        <v>0</v>
      </c>
      <c r="P15" s="12">
        <f>Összesen!AA25</f>
        <v>0</v>
      </c>
      <c r="Q15" s="12">
        <f t="shared" si="0"/>
        <v>0</v>
      </c>
    </row>
    <row r="16" spans="1:17" s="10" customFormat="1" ht="15.75">
      <c r="A16" s="1">
        <v>13</v>
      </c>
      <c r="B16" s="70" t="s">
        <v>7</v>
      </c>
      <c r="C16" s="14">
        <f aca="true" t="shared" si="2" ref="C16:O16">SUM(C5:C15)</f>
        <v>2802771</v>
      </c>
      <c r="D16" s="14">
        <f t="shared" si="2"/>
        <v>1248417</v>
      </c>
      <c r="E16" s="14">
        <f t="shared" si="2"/>
        <v>1413417</v>
      </c>
      <c r="F16" s="14">
        <f t="shared" si="2"/>
        <v>1253917</v>
      </c>
      <c r="G16" s="14">
        <f t="shared" si="2"/>
        <v>1401925</v>
      </c>
      <c r="H16" s="14">
        <f t="shared" si="2"/>
        <v>5373217</v>
      </c>
      <c r="I16" s="14">
        <f t="shared" si="2"/>
        <v>1248417</v>
      </c>
      <c r="J16" s="14">
        <f t="shared" si="2"/>
        <v>1252417</v>
      </c>
      <c r="K16" s="14">
        <f t="shared" si="2"/>
        <v>1410417</v>
      </c>
      <c r="L16" s="14">
        <f t="shared" si="2"/>
        <v>1248417</v>
      </c>
      <c r="M16" s="14">
        <f t="shared" si="2"/>
        <v>1253278</v>
      </c>
      <c r="N16" s="14">
        <f t="shared" si="2"/>
        <v>1273417</v>
      </c>
      <c r="O16" s="14">
        <f t="shared" si="2"/>
        <v>21180027</v>
      </c>
      <c r="P16" s="12">
        <f>Összesen!AA32</f>
        <v>21180027</v>
      </c>
      <c r="Q16" s="12">
        <f t="shared" si="0"/>
        <v>0</v>
      </c>
    </row>
    <row r="17" spans="1:17" s="10" customFormat="1" ht="15.75">
      <c r="A17" s="1">
        <v>14</v>
      </c>
      <c r="B17" s="69" t="s">
        <v>39</v>
      </c>
      <c r="C17" s="5">
        <v>428667</v>
      </c>
      <c r="D17" s="5">
        <v>428667</v>
      </c>
      <c r="E17" s="5">
        <v>428667</v>
      </c>
      <c r="F17" s="5">
        <v>428667</v>
      </c>
      <c r="G17" s="5">
        <v>628667</v>
      </c>
      <c r="H17" s="5">
        <v>478667</v>
      </c>
      <c r="I17" s="5">
        <v>428667</v>
      </c>
      <c r="J17" s="5">
        <v>428667</v>
      </c>
      <c r="K17" s="5">
        <v>428667</v>
      </c>
      <c r="L17" s="5">
        <v>428667</v>
      </c>
      <c r="M17" s="5">
        <v>338667</v>
      </c>
      <c r="N17" s="5">
        <v>488663</v>
      </c>
      <c r="O17" s="14">
        <f>SUM(C17:N17)</f>
        <v>5364000</v>
      </c>
      <c r="P17" s="12">
        <f>Összesen!BH8</f>
        <v>5364000</v>
      </c>
      <c r="Q17" s="12">
        <f t="shared" si="0"/>
        <v>0</v>
      </c>
    </row>
    <row r="18" spans="1:17" s="10" customFormat="1" ht="25.5">
      <c r="A18" s="1">
        <v>15</v>
      </c>
      <c r="B18" s="69" t="s">
        <v>80</v>
      </c>
      <c r="C18" s="5">
        <v>117950</v>
      </c>
      <c r="D18" s="5">
        <v>117950</v>
      </c>
      <c r="E18" s="5">
        <v>117950</v>
      </c>
      <c r="F18" s="5">
        <v>117950</v>
      </c>
      <c r="G18" s="5">
        <v>117950</v>
      </c>
      <c r="H18" s="5">
        <v>117950</v>
      </c>
      <c r="I18" s="5">
        <v>117950</v>
      </c>
      <c r="J18" s="5">
        <v>117950</v>
      </c>
      <c r="K18" s="5">
        <v>117950</v>
      </c>
      <c r="L18" s="5">
        <v>117950</v>
      </c>
      <c r="M18" s="5">
        <v>100350</v>
      </c>
      <c r="N18" s="5">
        <v>125350</v>
      </c>
      <c r="O18" s="14">
        <f aca="true" t="shared" si="3" ref="O18:O26">SUM(C18:N18)</f>
        <v>1405200</v>
      </c>
      <c r="P18" s="12">
        <f>Összesen!BH9</f>
        <v>1405200</v>
      </c>
      <c r="Q18" s="12">
        <f t="shared" si="0"/>
        <v>0</v>
      </c>
    </row>
    <row r="19" spans="1:17" s="10" customFormat="1" ht="15.75">
      <c r="A19" s="1">
        <v>16</v>
      </c>
      <c r="B19" s="69" t="s">
        <v>81</v>
      </c>
      <c r="C19" s="5">
        <v>248000</v>
      </c>
      <c r="D19" s="5">
        <v>278900</v>
      </c>
      <c r="E19" s="5">
        <v>277662</v>
      </c>
      <c r="F19" s="5">
        <v>309000</v>
      </c>
      <c r="G19" s="5">
        <v>355000</v>
      </c>
      <c r="H19" s="5">
        <v>356000</v>
      </c>
      <c r="I19" s="5">
        <v>335600</v>
      </c>
      <c r="J19" s="5">
        <v>329620</v>
      </c>
      <c r="K19" s="5">
        <v>330000</v>
      </c>
      <c r="L19" s="5">
        <v>391490</v>
      </c>
      <c r="M19" s="5">
        <v>529800</v>
      </c>
      <c r="N19" s="5">
        <v>395400</v>
      </c>
      <c r="O19" s="14">
        <f t="shared" si="3"/>
        <v>4136472</v>
      </c>
      <c r="P19" s="12">
        <f>Összesen!BH10</f>
        <v>4586472</v>
      </c>
      <c r="Q19" s="12">
        <f t="shared" si="0"/>
        <v>450000</v>
      </c>
    </row>
    <row r="20" spans="1:17" s="10" customFormat="1" ht="15.75">
      <c r="A20" s="1">
        <v>17</v>
      </c>
      <c r="B20" s="69" t="s">
        <v>82</v>
      </c>
      <c r="C20" s="5">
        <v>11900</v>
      </c>
      <c r="D20" s="5">
        <v>11900</v>
      </c>
      <c r="E20" s="5">
        <v>11900</v>
      </c>
      <c r="F20" s="5">
        <v>11900</v>
      </c>
      <c r="G20" s="5">
        <v>81900</v>
      </c>
      <c r="H20" s="5">
        <v>31900</v>
      </c>
      <c r="I20" s="5">
        <v>61900</v>
      </c>
      <c r="J20" s="5">
        <v>71900</v>
      </c>
      <c r="K20" s="5">
        <v>21900</v>
      </c>
      <c r="L20" s="5">
        <v>41900</v>
      </c>
      <c r="M20" s="5">
        <v>39200</v>
      </c>
      <c r="N20" s="5">
        <v>271900</v>
      </c>
      <c r="O20" s="14">
        <f>SUM(C20:N20)</f>
        <v>670100</v>
      </c>
      <c r="P20" s="12">
        <f>Összesen!BH11</f>
        <v>670100</v>
      </c>
      <c r="Q20" s="12">
        <f t="shared" si="0"/>
        <v>0</v>
      </c>
    </row>
    <row r="21" spans="1:17" s="10" customFormat="1" ht="15.75">
      <c r="A21" s="1">
        <v>18</v>
      </c>
      <c r="B21" s="69" t="s">
        <v>83</v>
      </c>
      <c r="C21" s="5">
        <v>5100</v>
      </c>
      <c r="D21" s="5">
        <v>5100</v>
      </c>
      <c r="E21" s="5">
        <v>5100</v>
      </c>
      <c r="F21" s="5">
        <v>28122</v>
      </c>
      <c r="G21" s="5">
        <v>12085</v>
      </c>
      <c r="H21" s="5">
        <v>5100</v>
      </c>
      <c r="I21" s="5">
        <v>5100</v>
      </c>
      <c r="J21" s="5">
        <v>25100</v>
      </c>
      <c r="K21" s="5">
        <v>404991</v>
      </c>
      <c r="L21" s="5">
        <v>42746</v>
      </c>
      <c r="M21" s="5">
        <v>376043</v>
      </c>
      <c r="N21" s="5">
        <v>45089</v>
      </c>
      <c r="O21" s="14">
        <f t="shared" si="3"/>
        <v>959676</v>
      </c>
      <c r="P21" s="12">
        <f>Összesen!BH12</f>
        <v>959676</v>
      </c>
      <c r="Q21" s="12">
        <f t="shared" si="0"/>
        <v>0</v>
      </c>
    </row>
    <row r="22" spans="1:17" s="10" customFormat="1" ht="15.75">
      <c r="A22" s="1">
        <v>19</v>
      </c>
      <c r="B22" s="69" t="s">
        <v>110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7600000</v>
      </c>
      <c r="J22" s="5">
        <v>0</v>
      </c>
      <c r="K22" s="5">
        <v>418600</v>
      </c>
      <c r="L22" s="5">
        <v>0</v>
      </c>
      <c r="M22" s="5">
        <v>0</v>
      </c>
      <c r="N22" s="5">
        <v>0</v>
      </c>
      <c r="O22" s="14">
        <f t="shared" si="3"/>
        <v>8018600</v>
      </c>
      <c r="P22" s="12">
        <f>Összesen!BH19</f>
        <v>8018600</v>
      </c>
      <c r="Q22" s="12">
        <f t="shared" si="0"/>
        <v>0</v>
      </c>
    </row>
    <row r="23" spans="1:17" s="10" customFormat="1" ht="15.75">
      <c r="A23" s="1">
        <v>20</v>
      </c>
      <c r="B23" s="69" t="s">
        <v>45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21000</v>
      </c>
      <c r="M23" s="5">
        <v>0</v>
      </c>
      <c r="N23" s="5">
        <v>23359</v>
      </c>
      <c r="O23" s="14">
        <f t="shared" si="3"/>
        <v>44359</v>
      </c>
      <c r="P23" s="12">
        <f>Összesen!BH20</f>
        <v>44359</v>
      </c>
      <c r="Q23" s="12">
        <f t="shared" si="0"/>
        <v>0</v>
      </c>
    </row>
    <row r="24" spans="1:17" s="10" customFormat="1" ht="15.75">
      <c r="A24" s="1">
        <v>21</v>
      </c>
      <c r="B24" s="69" t="s">
        <v>204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14">
        <f t="shared" si="3"/>
        <v>0</v>
      </c>
      <c r="P24" s="12">
        <f>Összesen!BH21</f>
        <v>0</v>
      </c>
      <c r="Q24" s="12">
        <f t="shared" si="0"/>
        <v>0</v>
      </c>
    </row>
    <row r="25" spans="1:17" s="10" customFormat="1" ht="15.75">
      <c r="A25" s="1">
        <v>22</v>
      </c>
      <c r="B25" s="69" t="s">
        <v>92</v>
      </c>
      <c r="C25" s="5">
        <v>581620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14">
        <f t="shared" si="3"/>
        <v>581620</v>
      </c>
      <c r="P25" s="12">
        <f>Összesen!BH14</f>
        <v>581620</v>
      </c>
      <c r="Q25" s="12">
        <f t="shared" si="0"/>
        <v>0</v>
      </c>
    </row>
    <row r="26" spans="1:17" s="10" customFormat="1" ht="15.75">
      <c r="A26" s="1">
        <v>23</v>
      </c>
      <c r="B26" s="69" t="s">
        <v>111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14">
        <f t="shared" si="3"/>
        <v>0</v>
      </c>
      <c r="P26" s="12">
        <f>Összesen!BH23</f>
        <v>0</v>
      </c>
      <c r="Q26" s="12">
        <f t="shared" si="0"/>
        <v>0</v>
      </c>
    </row>
    <row r="27" spans="1:17" s="10" customFormat="1" ht="15.75">
      <c r="A27" s="1">
        <v>24</v>
      </c>
      <c r="B27" s="70" t="s">
        <v>8</v>
      </c>
      <c r="C27" s="14">
        <f>SUM(C17:C26)</f>
        <v>1393237</v>
      </c>
      <c r="D27" s="14">
        <f aca="true" t="shared" si="4" ref="D27:N27">SUM(D17:D26)</f>
        <v>842517</v>
      </c>
      <c r="E27" s="14">
        <f t="shared" si="4"/>
        <v>841279</v>
      </c>
      <c r="F27" s="14">
        <f t="shared" si="4"/>
        <v>895639</v>
      </c>
      <c r="G27" s="14">
        <f t="shared" si="4"/>
        <v>1195602</v>
      </c>
      <c r="H27" s="14">
        <f t="shared" si="4"/>
        <v>989617</v>
      </c>
      <c r="I27" s="14">
        <f t="shared" si="4"/>
        <v>8549217</v>
      </c>
      <c r="J27" s="14">
        <f t="shared" si="4"/>
        <v>973237</v>
      </c>
      <c r="K27" s="14">
        <f t="shared" si="4"/>
        <v>1722108</v>
      </c>
      <c r="L27" s="14">
        <f t="shared" si="4"/>
        <v>1043753</v>
      </c>
      <c r="M27" s="14">
        <f t="shared" si="4"/>
        <v>1384060</v>
      </c>
      <c r="N27" s="14">
        <f t="shared" si="4"/>
        <v>1349761</v>
      </c>
      <c r="O27" s="14">
        <f>SUM(O17:O26)</f>
        <v>21180027</v>
      </c>
      <c r="P27" s="12">
        <f>Összesen!BH32</f>
        <v>21630027</v>
      </c>
      <c r="Q27" s="12">
        <f t="shared" si="0"/>
        <v>450000</v>
      </c>
    </row>
    <row r="28" spans="1:17" ht="15.75">
      <c r="A28" s="1">
        <v>25</v>
      </c>
      <c r="B28" s="70" t="s">
        <v>114</v>
      </c>
      <c r="C28" s="14">
        <f>C16-C27</f>
        <v>1409534</v>
      </c>
      <c r="D28" s="14">
        <f>C28+D16-D27</f>
        <v>1815434</v>
      </c>
      <c r="E28" s="14">
        <f aca="true" t="shared" si="5" ref="E28:N28">D28+E16-E27</f>
        <v>2387572</v>
      </c>
      <c r="F28" s="14">
        <f t="shared" si="5"/>
        <v>2745850</v>
      </c>
      <c r="G28" s="14">
        <f t="shared" si="5"/>
        <v>2952173</v>
      </c>
      <c r="H28" s="14">
        <f t="shared" si="5"/>
        <v>7335773</v>
      </c>
      <c r="I28" s="14">
        <f t="shared" si="5"/>
        <v>34973</v>
      </c>
      <c r="J28" s="14">
        <f t="shared" si="5"/>
        <v>314153</v>
      </c>
      <c r="K28" s="14">
        <f t="shared" si="5"/>
        <v>2462</v>
      </c>
      <c r="L28" s="14">
        <f t="shared" si="5"/>
        <v>207126</v>
      </c>
      <c r="M28" s="14">
        <f t="shared" si="5"/>
        <v>76344</v>
      </c>
      <c r="N28" s="14">
        <f t="shared" si="5"/>
        <v>0</v>
      </c>
      <c r="O28" s="14">
        <f>N28+O16-O27</f>
        <v>0</v>
      </c>
      <c r="P28" s="71">
        <v>0</v>
      </c>
      <c r="Q28" s="12">
        <f t="shared" si="0"/>
        <v>0</v>
      </c>
    </row>
    <row r="29" ht="15">
      <c r="O29" s="72"/>
    </row>
  </sheetData>
  <sheetProtection/>
  <mergeCells count="1">
    <mergeCell ref="A1:O1"/>
  </mergeCells>
  <printOptions horizontalCentered="1"/>
  <pageMargins left="0.4724409448818898" right="0.35433070866141736" top="0.7480314960629921" bottom="0.7480314960629921" header="0.31496062992125984" footer="0.31496062992125984"/>
  <pageSetup fitToHeight="1" fitToWidth="1" horizontalDpi="600" verticalDpi="600" orientation="landscape" paperSize="9" scale="78" r:id="rId1"/>
  <headerFooter>
    <oddHeader>&amp;R2. kimutatás</oddHeader>
    <oddFooter>&amp;C&amp;P. oldal, összesen: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G28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5.7109375" style="0" customWidth="1"/>
    <col min="2" max="2" width="45.140625" style="0" customWidth="1"/>
    <col min="3" max="6" width="12.140625" style="0" customWidth="1"/>
  </cols>
  <sheetData>
    <row r="1" spans="1:6" s="2" customFormat="1" ht="35.25" customHeight="1">
      <c r="A1" s="323" t="s">
        <v>497</v>
      </c>
      <c r="B1" s="323"/>
      <c r="C1" s="323"/>
      <c r="D1" s="323"/>
      <c r="E1" s="323"/>
      <c r="F1" s="323"/>
    </row>
    <row r="2" s="2" customFormat="1" ht="15.75"/>
    <row r="3" spans="1:6" s="10" customFormat="1" ht="15.75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</row>
    <row r="4" spans="1:6" s="10" customFormat="1" ht="15.75">
      <c r="A4" s="1">
        <v>1</v>
      </c>
      <c r="B4" s="320" t="s">
        <v>9</v>
      </c>
      <c r="C4" s="6" t="s">
        <v>470</v>
      </c>
      <c r="D4" s="6" t="s">
        <v>504</v>
      </c>
      <c r="E4" s="6" t="s">
        <v>529</v>
      </c>
      <c r="F4" s="6" t="s">
        <v>633</v>
      </c>
    </row>
    <row r="5" spans="1:6" s="10" customFormat="1" ht="15.75">
      <c r="A5" s="1">
        <v>2</v>
      </c>
      <c r="B5" s="321"/>
      <c r="C5" s="6" t="s">
        <v>630</v>
      </c>
      <c r="D5" s="6" t="s">
        <v>630</v>
      </c>
      <c r="E5" s="6" t="s">
        <v>630</v>
      </c>
      <c r="F5" s="6" t="s">
        <v>630</v>
      </c>
    </row>
    <row r="6" spans="1:7" s="10" customFormat="1" ht="15.75">
      <c r="A6" s="1">
        <v>3</v>
      </c>
      <c r="B6" s="9" t="s">
        <v>75</v>
      </c>
      <c r="C6" s="60">
        <f>C7+C18</f>
        <v>0</v>
      </c>
      <c r="D6" s="60">
        <f>D7+D18</f>
        <v>0</v>
      </c>
      <c r="E6" s="60">
        <f>E7+E18</f>
        <v>0</v>
      </c>
      <c r="F6" s="60">
        <f>F7+F18</f>
        <v>0</v>
      </c>
      <c r="G6" s="12"/>
    </row>
    <row r="7" spans="1:7" s="10" customFormat="1" ht="31.5">
      <c r="A7" s="1">
        <v>4</v>
      </c>
      <c r="B7" s="8" t="s">
        <v>76</v>
      </c>
      <c r="C7" s="14">
        <f>SUM(C8:C17)</f>
        <v>0</v>
      </c>
      <c r="D7" s="14">
        <f>SUM(D8:D17)</f>
        <v>0</v>
      </c>
      <c r="E7" s="14">
        <f>SUM(E8:E17)</f>
        <v>0</v>
      </c>
      <c r="F7" s="14">
        <f>SUM(F8:F17)</f>
        <v>0</v>
      </c>
      <c r="G7" s="12"/>
    </row>
    <row r="8" spans="1:7" s="10" customFormat="1" ht="15.75" hidden="1">
      <c r="A8" s="1"/>
      <c r="B8" s="8"/>
      <c r="C8" s="14"/>
      <c r="D8" s="14"/>
      <c r="E8" s="14"/>
      <c r="F8" s="14"/>
      <c r="G8" s="12"/>
    </row>
    <row r="9" spans="1:7" s="10" customFormat="1" ht="15.75" hidden="1">
      <c r="A9" s="1"/>
      <c r="B9" s="8"/>
      <c r="C9" s="14"/>
      <c r="D9" s="14"/>
      <c r="E9" s="14"/>
      <c r="F9" s="14"/>
      <c r="G9" s="12"/>
    </row>
    <row r="10" spans="1:7" s="10" customFormat="1" ht="15.75" hidden="1">
      <c r="A10" s="1"/>
      <c r="B10" s="8"/>
      <c r="C10" s="14"/>
      <c r="D10" s="14"/>
      <c r="E10" s="14"/>
      <c r="F10" s="14"/>
      <c r="G10" s="12"/>
    </row>
    <row r="11" spans="1:7" s="10" customFormat="1" ht="15.75" hidden="1">
      <c r="A11" s="1"/>
      <c r="B11" s="8"/>
      <c r="C11" s="14"/>
      <c r="D11" s="14"/>
      <c r="E11" s="14"/>
      <c r="F11" s="14"/>
      <c r="G11" s="12"/>
    </row>
    <row r="12" spans="1:7" s="10" customFormat="1" ht="15.75" hidden="1">
      <c r="A12" s="1"/>
      <c r="B12" s="8"/>
      <c r="C12" s="14"/>
      <c r="D12" s="14"/>
      <c r="E12" s="14"/>
      <c r="F12" s="14"/>
      <c r="G12" s="12"/>
    </row>
    <row r="13" spans="1:7" s="10" customFormat="1" ht="15.75" hidden="1">
      <c r="A13" s="1"/>
      <c r="B13" s="8"/>
      <c r="C13" s="14"/>
      <c r="D13" s="14"/>
      <c r="E13" s="14"/>
      <c r="F13" s="14"/>
      <c r="G13" s="12"/>
    </row>
    <row r="14" spans="1:7" s="10" customFormat="1" ht="15.75" hidden="1">
      <c r="A14" s="1"/>
      <c r="B14" s="8"/>
      <c r="C14" s="14"/>
      <c r="D14" s="14"/>
      <c r="E14" s="14"/>
      <c r="F14" s="14"/>
      <c r="G14" s="12"/>
    </row>
    <row r="15" spans="1:7" s="10" customFormat="1" ht="15.75" hidden="1">
      <c r="A15" s="1"/>
      <c r="B15" s="8"/>
      <c r="C15" s="14"/>
      <c r="D15" s="14"/>
      <c r="E15" s="14"/>
      <c r="F15" s="14"/>
      <c r="G15" s="12"/>
    </row>
    <row r="16" spans="1:7" s="10" customFormat="1" ht="15.75" hidden="1">
      <c r="A16" s="1"/>
      <c r="B16" s="8"/>
      <c r="C16" s="14"/>
      <c r="D16" s="14"/>
      <c r="E16" s="14"/>
      <c r="F16" s="14"/>
      <c r="G16" s="12"/>
    </row>
    <row r="17" spans="1:7" s="10" customFormat="1" ht="15.75" hidden="1">
      <c r="A17" s="1"/>
      <c r="B17" s="8"/>
      <c r="C17" s="14"/>
      <c r="D17" s="14"/>
      <c r="E17" s="14"/>
      <c r="F17" s="14"/>
      <c r="G17" s="12"/>
    </row>
    <row r="18" spans="1:7" s="10" customFormat="1" ht="15.75">
      <c r="A18" s="1">
        <v>5</v>
      </c>
      <c r="B18" s="8" t="s">
        <v>77</v>
      </c>
      <c r="C18" s="14">
        <v>0</v>
      </c>
      <c r="D18" s="14">
        <v>0</v>
      </c>
      <c r="E18" s="14">
        <v>0</v>
      </c>
      <c r="F18" s="14">
        <v>0</v>
      </c>
      <c r="G18" s="12"/>
    </row>
    <row r="19" spans="1:7" s="10" customFormat="1" ht="15.75" hidden="1">
      <c r="A19" s="1"/>
      <c r="B19" s="8"/>
      <c r="C19" s="14"/>
      <c r="D19" s="14"/>
      <c r="E19" s="14"/>
      <c r="F19" s="14"/>
      <c r="G19" s="12"/>
    </row>
    <row r="20" spans="1:7" s="10" customFormat="1" ht="15.75" hidden="1">
      <c r="A20" s="1"/>
      <c r="B20" s="8"/>
      <c r="C20" s="14"/>
      <c r="D20" s="14"/>
      <c r="E20" s="14"/>
      <c r="F20" s="14"/>
      <c r="G20" s="12"/>
    </row>
    <row r="21" spans="1:7" s="10" customFormat="1" ht="15.75" hidden="1">
      <c r="A21" s="1"/>
      <c r="B21" s="8"/>
      <c r="C21" s="14"/>
      <c r="D21" s="14"/>
      <c r="E21" s="14"/>
      <c r="F21" s="14"/>
      <c r="G21" s="12"/>
    </row>
    <row r="22" spans="1:7" s="10" customFormat="1" ht="15.75" hidden="1">
      <c r="A22" s="1"/>
      <c r="B22" s="8"/>
      <c r="C22" s="14"/>
      <c r="D22" s="14"/>
      <c r="E22" s="14"/>
      <c r="F22" s="14"/>
      <c r="G22" s="12"/>
    </row>
    <row r="23" spans="1:7" s="10" customFormat="1" ht="15.75" hidden="1">
      <c r="A23" s="1"/>
      <c r="B23" s="8"/>
      <c r="C23" s="14"/>
      <c r="D23" s="14"/>
      <c r="E23" s="14"/>
      <c r="F23" s="14"/>
      <c r="G23" s="12"/>
    </row>
    <row r="24" spans="1:7" s="10" customFormat="1" ht="15.75" hidden="1">
      <c r="A24" s="1"/>
      <c r="B24" s="8"/>
      <c r="C24" s="14"/>
      <c r="D24" s="14"/>
      <c r="E24" s="14"/>
      <c r="F24" s="14"/>
      <c r="G24" s="12"/>
    </row>
    <row r="25" spans="1:7" s="10" customFormat="1" ht="15.75" hidden="1">
      <c r="A25" s="1"/>
      <c r="B25" s="8"/>
      <c r="C25" s="14"/>
      <c r="D25" s="14"/>
      <c r="E25" s="14"/>
      <c r="F25" s="14"/>
      <c r="G25" s="12"/>
    </row>
    <row r="26" spans="1:7" s="10" customFormat="1" ht="15.75" hidden="1">
      <c r="A26" s="1"/>
      <c r="B26" s="8"/>
      <c r="C26" s="14"/>
      <c r="D26" s="14"/>
      <c r="E26" s="14"/>
      <c r="F26" s="14"/>
      <c r="G26" s="12"/>
    </row>
    <row r="27" spans="1:7" s="10" customFormat="1" ht="15.75" hidden="1">
      <c r="A27" s="1"/>
      <c r="B27" s="8"/>
      <c r="C27" s="14"/>
      <c r="D27" s="14"/>
      <c r="E27" s="14"/>
      <c r="F27" s="14"/>
      <c r="G27" s="12"/>
    </row>
    <row r="28" spans="1:7" s="10" customFormat="1" ht="15.75" hidden="1">
      <c r="A28" s="1"/>
      <c r="B28" s="8"/>
      <c r="C28" s="14"/>
      <c r="D28" s="14"/>
      <c r="E28" s="14"/>
      <c r="F28" s="14"/>
      <c r="G28" s="12"/>
    </row>
  </sheetData>
  <sheetProtection/>
  <mergeCells count="2">
    <mergeCell ref="A1:F1"/>
    <mergeCell ref="B4:B5"/>
  </mergeCells>
  <printOptions horizontalCentered="1"/>
  <pageMargins left="0.4724409448818898" right="0.35433070866141736" top="0.7480314960629921" bottom="0.7480314960629921" header="0.31496062992125984" footer="0.31496062992125984"/>
  <pageSetup horizontalDpi="600" verticalDpi="600" orientation="landscape" paperSize="9" r:id="rId1"/>
  <headerFooter>
    <oddHeader>&amp;R3. kimutatás</oddHeader>
    <oddFooter>&amp;C&amp;P. oldal, összesen: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EG29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58.28125" style="53" customWidth="1"/>
    <col min="2" max="2" width="16.140625" style="53" customWidth="1"/>
    <col min="3" max="137" width="9.140625" style="52" customWidth="1"/>
    <col min="138" max="16384" width="9.140625" style="53" customWidth="1"/>
  </cols>
  <sheetData>
    <row r="1" spans="1:137" s="49" customFormat="1" ht="33" customHeight="1">
      <c r="A1" s="326" t="s">
        <v>641</v>
      </c>
      <c r="B1" s="326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</row>
    <row r="2" spans="2:137" s="50" customFormat="1" ht="21.75" customHeight="1">
      <c r="B2" s="51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</row>
    <row r="3" spans="1:137" s="55" customFormat="1" ht="30" customHeight="1">
      <c r="A3" s="73" t="s">
        <v>56</v>
      </c>
      <c r="B3" s="54" t="s">
        <v>57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</row>
    <row r="4" spans="1:137" s="55" customFormat="1" ht="31.5">
      <c r="A4" s="74" t="s">
        <v>58</v>
      </c>
      <c r="B4" s="56">
        <f>SUM(B5:B6)</f>
        <v>0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</row>
    <row r="5" spans="1:137" s="55" customFormat="1" ht="18">
      <c r="A5" s="75" t="s">
        <v>59</v>
      </c>
      <c r="B5" s="56">
        <v>0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</row>
    <row r="6" spans="1:137" s="55" customFormat="1" ht="18">
      <c r="A6" s="75" t="s">
        <v>60</v>
      </c>
      <c r="B6" s="56">
        <v>0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</row>
    <row r="7" spans="1:2" ht="31.5">
      <c r="A7" s="74" t="s">
        <v>61</v>
      </c>
      <c r="B7" s="56">
        <v>0</v>
      </c>
    </row>
    <row r="8" spans="1:2" ht="31.5">
      <c r="A8" s="76" t="s">
        <v>62</v>
      </c>
      <c r="B8" s="57">
        <f>SUM(B9:B10)</f>
        <v>0</v>
      </c>
    </row>
    <row r="9" spans="1:137" s="55" customFormat="1" ht="30">
      <c r="A9" s="77" t="s">
        <v>63</v>
      </c>
      <c r="B9" s="58">
        <v>0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</row>
    <row r="10" spans="1:137" s="55" customFormat="1" ht="30">
      <c r="A10" s="77" t="s">
        <v>64</v>
      </c>
      <c r="B10" s="58">
        <v>0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</row>
    <row r="11" spans="1:137" s="55" customFormat="1" ht="31.5">
      <c r="A11" s="76" t="s">
        <v>65</v>
      </c>
      <c r="B11" s="57">
        <v>0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</row>
    <row r="12" spans="1:137" s="55" customFormat="1" ht="31.5">
      <c r="A12" s="76" t="s">
        <v>66</v>
      </c>
      <c r="B12" s="57">
        <f>SUM(B13,B16,B19,B25,B22)</f>
        <v>491278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</row>
    <row r="13" spans="1:2" ht="18">
      <c r="A13" s="77" t="s">
        <v>67</v>
      </c>
      <c r="B13" s="58">
        <v>0</v>
      </c>
    </row>
    <row r="14" spans="1:137" s="55" customFormat="1" ht="18">
      <c r="A14" s="78" t="s">
        <v>68</v>
      </c>
      <c r="B14" s="59">
        <v>0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</row>
    <row r="15" spans="1:137" s="55" customFormat="1" ht="25.5">
      <c r="A15" s="78" t="s">
        <v>69</v>
      </c>
      <c r="B15" s="59">
        <v>0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</row>
    <row r="16" spans="1:137" s="55" customFormat="1" ht="30">
      <c r="A16" s="77" t="s">
        <v>70</v>
      </c>
      <c r="B16" s="58">
        <f>SUM(B17:B18)</f>
        <v>450000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</row>
    <row r="17" spans="1:137" s="55" customFormat="1" ht="18">
      <c r="A17" s="78" t="s">
        <v>68</v>
      </c>
      <c r="B17" s="59">
        <v>450000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</row>
    <row r="18" spans="1:137" s="55" customFormat="1" ht="25.5">
      <c r="A18" s="78" t="s">
        <v>69</v>
      </c>
      <c r="B18" s="59">
        <v>0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</row>
    <row r="19" spans="1:137" s="55" customFormat="1" ht="18">
      <c r="A19" s="77" t="s">
        <v>113</v>
      </c>
      <c r="B19" s="58">
        <f>SUM(B20:B21)</f>
        <v>0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</row>
    <row r="20" spans="1:2" ht="18">
      <c r="A20" s="78" t="s">
        <v>68</v>
      </c>
      <c r="B20" s="59">
        <v>0</v>
      </c>
    </row>
    <row r="21" spans="1:137" s="55" customFormat="1" ht="25.5">
      <c r="A21" s="78" t="s">
        <v>69</v>
      </c>
      <c r="B21" s="59">
        <v>0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</row>
    <row r="22" spans="1:137" s="55" customFormat="1" ht="18">
      <c r="A22" s="77" t="s">
        <v>71</v>
      </c>
      <c r="B22" s="58">
        <f>SUM(B23:B24)</f>
        <v>0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</row>
    <row r="23" spans="1:2" ht="18">
      <c r="A23" s="78" t="s">
        <v>68</v>
      </c>
      <c r="B23" s="59">
        <v>0</v>
      </c>
    </row>
    <row r="24" spans="1:2" ht="25.5">
      <c r="A24" s="78" t="s">
        <v>69</v>
      </c>
      <c r="B24" s="59">
        <v>0</v>
      </c>
    </row>
    <row r="25" spans="1:2" ht="18">
      <c r="A25" s="77" t="s">
        <v>72</v>
      </c>
      <c r="B25" s="58">
        <f>SUM(B26:B27)</f>
        <v>41278</v>
      </c>
    </row>
    <row r="26" spans="1:2" ht="18">
      <c r="A26" s="78" t="s">
        <v>68</v>
      </c>
      <c r="B26" s="59">
        <v>41278</v>
      </c>
    </row>
    <row r="27" spans="1:2" ht="25.5">
      <c r="A27" s="78" t="s">
        <v>69</v>
      </c>
      <c r="B27" s="59">
        <v>0</v>
      </c>
    </row>
    <row r="28" spans="1:2" ht="31.5">
      <c r="A28" s="76" t="s">
        <v>73</v>
      </c>
      <c r="B28" s="57">
        <v>0</v>
      </c>
    </row>
    <row r="29" spans="1:2" ht="18">
      <c r="A29" s="79" t="s">
        <v>74</v>
      </c>
      <c r="B29" s="57">
        <f>SUM(B8,B11,B12,B28,B4,B7)</f>
        <v>491278</v>
      </c>
    </row>
  </sheetData>
  <sheetProtection/>
  <mergeCells count="1">
    <mergeCell ref="A1:B1"/>
  </mergeCells>
  <printOptions horizontalCentered="1"/>
  <pageMargins left="0.5905511811023623" right="0.35433070866141736" top="0.7480314960629921" bottom="0.5118110236220472" header="0.5118110236220472" footer="0.5118110236220472"/>
  <pageSetup horizontalDpi="600" verticalDpi="600" orientation="portrait" paperSize="9" r:id="rId1"/>
  <headerFooter alignWithMargins="0">
    <oddHeader>&amp;R&amp;"Arial,Normál"&amp;10 4. kimutatás
</oddHeader>
    <oddFooter>&amp;C&amp;P. oldal, összesen: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L33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5.7109375" style="20" customWidth="1"/>
    <col min="2" max="2" width="36.7109375" style="21" customWidth="1"/>
    <col min="3" max="12" width="12.7109375" style="21" customWidth="1"/>
    <col min="13" max="16384" width="9.140625" style="21" customWidth="1"/>
  </cols>
  <sheetData>
    <row r="1" spans="1:12" s="16" customFormat="1" ht="15.75">
      <c r="A1" s="319" t="s">
        <v>495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</row>
    <row r="2" spans="1:12" s="16" customFormat="1" ht="15.75">
      <c r="A2" s="318" t="s">
        <v>376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</row>
    <row r="3" spans="1:12" s="16" customFormat="1" ht="15.75">
      <c r="A3" s="318" t="s">
        <v>375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</row>
    <row r="4" spans="1:12" ht="15.75">
      <c r="A4" s="318" t="s">
        <v>508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</row>
    <row r="5" spans="1:12" ht="15.75">
      <c r="A5" s="41"/>
      <c r="B5" s="41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s="3" customFormat="1" ht="15.75">
      <c r="A6" s="1"/>
      <c r="B6" s="1" t="s">
        <v>0</v>
      </c>
      <c r="C6" s="1" t="s">
        <v>1</v>
      </c>
      <c r="D6" s="1" t="s">
        <v>2</v>
      </c>
      <c r="E6" s="1" t="s">
        <v>3</v>
      </c>
      <c r="F6" s="1" t="s">
        <v>6</v>
      </c>
      <c r="G6" s="1" t="s">
        <v>47</v>
      </c>
      <c r="H6" s="1" t="s">
        <v>48</v>
      </c>
      <c r="I6" s="1" t="s">
        <v>49</v>
      </c>
      <c r="J6" s="1" t="s">
        <v>93</v>
      </c>
      <c r="K6" s="1" t="s">
        <v>94</v>
      </c>
      <c r="L6" s="1" t="s">
        <v>50</v>
      </c>
    </row>
    <row r="7" spans="1:12" s="3" customFormat="1" ht="15.75">
      <c r="A7" s="1">
        <v>1</v>
      </c>
      <c r="B7" s="316" t="s">
        <v>9</v>
      </c>
      <c r="C7" s="328" t="s">
        <v>504</v>
      </c>
      <c r="D7" s="328"/>
      <c r="E7" s="328"/>
      <c r="F7" s="329"/>
      <c r="G7" s="330" t="s">
        <v>529</v>
      </c>
      <c r="H7" s="328"/>
      <c r="I7" s="328"/>
      <c r="J7" s="329"/>
      <c r="K7" s="328" t="s">
        <v>633</v>
      </c>
      <c r="L7" s="329"/>
    </row>
    <row r="8" spans="1:12" s="3" customFormat="1" ht="31.5">
      <c r="A8" s="1"/>
      <c r="B8" s="327"/>
      <c r="C8" s="4" t="s">
        <v>532</v>
      </c>
      <c r="D8" s="4" t="s">
        <v>533</v>
      </c>
      <c r="E8" s="4" t="s">
        <v>639</v>
      </c>
      <c r="F8" s="4" t="s">
        <v>640</v>
      </c>
      <c r="G8" s="4" t="s">
        <v>532</v>
      </c>
      <c r="H8" s="4" t="s">
        <v>533</v>
      </c>
      <c r="I8" s="4" t="s">
        <v>639</v>
      </c>
      <c r="J8" s="4" t="s">
        <v>640</v>
      </c>
      <c r="K8" s="4" t="s">
        <v>639</v>
      </c>
      <c r="L8" s="4" t="s">
        <v>640</v>
      </c>
    </row>
    <row r="9" spans="1:12" s="3" customFormat="1" ht="15.75">
      <c r="A9" s="1">
        <v>2</v>
      </c>
      <c r="B9" s="317"/>
      <c r="C9" s="6" t="s">
        <v>377</v>
      </c>
      <c r="D9" s="6" t="s">
        <v>377</v>
      </c>
      <c r="E9" s="6" t="s">
        <v>4</v>
      </c>
      <c r="F9" s="6" t="s">
        <v>4</v>
      </c>
      <c r="G9" s="6" t="s">
        <v>377</v>
      </c>
      <c r="H9" s="6" t="s">
        <v>377</v>
      </c>
      <c r="I9" s="6" t="s">
        <v>4</v>
      </c>
      <c r="J9" s="6" t="s">
        <v>4</v>
      </c>
      <c r="K9" s="6" t="s">
        <v>4</v>
      </c>
      <c r="L9" s="6" t="s">
        <v>4</v>
      </c>
    </row>
    <row r="10" spans="1:12" ht="15.75">
      <c r="A10" s="1">
        <v>3</v>
      </c>
      <c r="B10" s="44" t="s">
        <v>383</v>
      </c>
      <c r="C10" s="15">
        <v>535000</v>
      </c>
      <c r="D10" s="15">
        <v>535000</v>
      </c>
      <c r="E10" s="15">
        <v>535000</v>
      </c>
      <c r="F10" s="15">
        <v>535000</v>
      </c>
      <c r="G10" s="15">
        <v>535000</v>
      </c>
      <c r="H10" s="15">
        <v>535000</v>
      </c>
      <c r="I10" s="15">
        <v>535000</v>
      </c>
      <c r="J10" s="15">
        <v>535000</v>
      </c>
      <c r="K10" s="15">
        <v>535000</v>
      </c>
      <c r="L10" s="15">
        <v>535000</v>
      </c>
    </row>
    <row r="11" spans="1:12" ht="30">
      <c r="A11" s="1">
        <v>4</v>
      </c>
      <c r="B11" s="44" t="s">
        <v>384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</row>
    <row r="12" spans="1:12" ht="15.75">
      <c r="A12" s="1">
        <v>5</v>
      </c>
      <c r="B12" s="44" t="s">
        <v>29</v>
      </c>
      <c r="C12" s="15">
        <v>5000</v>
      </c>
      <c r="D12" s="15">
        <v>5000</v>
      </c>
      <c r="E12" s="15">
        <v>5000</v>
      </c>
      <c r="F12" s="15">
        <v>5000</v>
      </c>
      <c r="G12" s="15">
        <v>5000</v>
      </c>
      <c r="H12" s="15">
        <v>5000</v>
      </c>
      <c r="I12" s="15">
        <v>5000</v>
      </c>
      <c r="J12" s="15">
        <v>5000</v>
      </c>
      <c r="K12" s="15">
        <v>5000</v>
      </c>
      <c r="L12" s="15">
        <v>5000</v>
      </c>
    </row>
    <row r="13" spans="1:12" ht="45">
      <c r="A13" s="1">
        <v>6</v>
      </c>
      <c r="B13" s="44" t="s">
        <v>30</v>
      </c>
      <c r="C13" s="15">
        <v>80000</v>
      </c>
      <c r="D13" s="15">
        <v>80000</v>
      </c>
      <c r="E13" s="15">
        <v>80000</v>
      </c>
      <c r="F13" s="15">
        <v>80000</v>
      </c>
      <c r="G13" s="15">
        <v>80000</v>
      </c>
      <c r="H13" s="15">
        <v>80000</v>
      </c>
      <c r="I13" s="15">
        <v>80000</v>
      </c>
      <c r="J13" s="15">
        <v>80000</v>
      </c>
      <c r="K13" s="15">
        <v>80000</v>
      </c>
      <c r="L13" s="15">
        <v>80000</v>
      </c>
    </row>
    <row r="14" spans="1:12" ht="15.75">
      <c r="A14" s="1">
        <v>7</v>
      </c>
      <c r="B14" s="44" t="s">
        <v>31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</row>
    <row r="15" spans="1:12" ht="30">
      <c r="A15" s="1">
        <v>8</v>
      </c>
      <c r="B15" s="44" t="s">
        <v>32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</row>
    <row r="16" spans="1:12" ht="30">
      <c r="A16" s="1">
        <v>9</v>
      </c>
      <c r="B16" s="44" t="s">
        <v>385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</row>
    <row r="17" spans="1:12" s="22" customFormat="1" ht="15.75">
      <c r="A17" s="1">
        <v>10</v>
      </c>
      <c r="B17" s="46" t="s">
        <v>51</v>
      </c>
      <c r="C17" s="18">
        <f>SUM(C10:C16)</f>
        <v>620000</v>
      </c>
      <c r="D17" s="18">
        <f>SUM(D10:D16)</f>
        <v>620000</v>
      </c>
      <c r="E17" s="18">
        <f aca="true" t="shared" si="0" ref="E17:L17">SUM(E10:E16)</f>
        <v>620000</v>
      </c>
      <c r="F17" s="18">
        <f t="shared" si="0"/>
        <v>620000</v>
      </c>
      <c r="G17" s="18">
        <f t="shared" si="0"/>
        <v>620000</v>
      </c>
      <c r="H17" s="18">
        <f>SUM(H10:H16)</f>
        <v>620000</v>
      </c>
      <c r="I17" s="18">
        <f t="shared" si="0"/>
        <v>620000</v>
      </c>
      <c r="J17" s="18">
        <f t="shared" si="0"/>
        <v>620000</v>
      </c>
      <c r="K17" s="18">
        <f t="shared" si="0"/>
        <v>620000</v>
      </c>
      <c r="L17" s="18">
        <f t="shared" si="0"/>
        <v>620000</v>
      </c>
    </row>
    <row r="18" spans="1:12" ht="15.75">
      <c r="A18" s="1">
        <v>11</v>
      </c>
      <c r="B18" s="46" t="s">
        <v>52</v>
      </c>
      <c r="C18" s="18">
        <f>ROUNDDOWN(C17*0.5,0)</f>
        <v>310000</v>
      </c>
      <c r="D18" s="18">
        <f>ROUNDDOWN(D17*0.5,0)</f>
        <v>310000</v>
      </c>
      <c r="E18" s="18">
        <f aca="true" t="shared" si="1" ref="E18:L18">ROUNDDOWN(E17*0.5,0)</f>
        <v>310000</v>
      </c>
      <c r="F18" s="18">
        <f t="shared" si="1"/>
        <v>310000</v>
      </c>
      <c r="G18" s="18">
        <f t="shared" si="1"/>
        <v>310000</v>
      </c>
      <c r="H18" s="18">
        <f>ROUNDDOWN(H17*0.5,0)</f>
        <v>310000</v>
      </c>
      <c r="I18" s="18">
        <f t="shared" si="1"/>
        <v>310000</v>
      </c>
      <c r="J18" s="18">
        <f t="shared" si="1"/>
        <v>310000</v>
      </c>
      <c r="K18" s="18">
        <f t="shared" si="1"/>
        <v>310000</v>
      </c>
      <c r="L18" s="18">
        <f t="shared" si="1"/>
        <v>310000</v>
      </c>
    </row>
    <row r="19" spans="1:12" ht="30">
      <c r="A19" s="1">
        <v>12</v>
      </c>
      <c r="B19" s="44" t="s">
        <v>33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</row>
    <row r="20" spans="1:12" ht="30">
      <c r="A20" s="1">
        <v>13</v>
      </c>
      <c r="B20" s="44" t="s">
        <v>37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</row>
    <row r="21" spans="1:12" ht="15.75">
      <c r="A21" s="1">
        <v>14</v>
      </c>
      <c r="B21" s="44" t="s">
        <v>34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</row>
    <row r="22" spans="1:12" ht="15.75">
      <c r="A22" s="1">
        <v>15</v>
      </c>
      <c r="B22" s="44" t="s">
        <v>35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</row>
    <row r="23" spans="1:12" ht="15.75">
      <c r="A23" s="1">
        <v>16</v>
      </c>
      <c r="B23" s="44" t="s">
        <v>36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</row>
    <row r="24" spans="1:12" ht="15.75">
      <c r="A24" s="1">
        <v>17</v>
      </c>
      <c r="B24" s="44" t="s">
        <v>38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</row>
    <row r="25" spans="1:12" ht="30">
      <c r="A25" s="1">
        <v>18</v>
      </c>
      <c r="B25" s="44" t="s">
        <v>90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</row>
    <row r="26" spans="1:12" s="22" customFormat="1" ht="15.75">
      <c r="A26" s="1">
        <v>19</v>
      </c>
      <c r="B26" s="46" t="s">
        <v>53</v>
      </c>
      <c r="C26" s="18">
        <f aca="true" t="shared" si="2" ref="C26:L26">SUM(C19:C25)</f>
        <v>0</v>
      </c>
      <c r="D26" s="18">
        <f t="shared" si="2"/>
        <v>0</v>
      </c>
      <c r="E26" s="18">
        <f t="shared" si="2"/>
        <v>0</v>
      </c>
      <c r="F26" s="18">
        <f t="shared" si="2"/>
        <v>0</v>
      </c>
      <c r="G26" s="18">
        <f t="shared" si="2"/>
        <v>0</v>
      </c>
      <c r="H26" s="18">
        <f t="shared" si="2"/>
        <v>0</v>
      </c>
      <c r="I26" s="18">
        <f t="shared" si="2"/>
        <v>0</v>
      </c>
      <c r="J26" s="18">
        <f t="shared" si="2"/>
        <v>0</v>
      </c>
      <c r="K26" s="18">
        <f t="shared" si="2"/>
        <v>0</v>
      </c>
      <c r="L26" s="18">
        <f t="shared" si="2"/>
        <v>0</v>
      </c>
    </row>
    <row r="27" spans="1:12" s="22" customFormat="1" ht="29.25">
      <c r="A27" s="1">
        <v>20</v>
      </c>
      <c r="B27" s="46" t="s">
        <v>54</v>
      </c>
      <c r="C27" s="18">
        <f aca="true" t="shared" si="3" ref="C27:L27">C18-C26</f>
        <v>310000</v>
      </c>
      <c r="D27" s="18">
        <f t="shared" si="3"/>
        <v>310000</v>
      </c>
      <c r="E27" s="18">
        <f t="shared" si="3"/>
        <v>310000</v>
      </c>
      <c r="F27" s="18">
        <f t="shared" si="3"/>
        <v>310000</v>
      </c>
      <c r="G27" s="18">
        <f t="shared" si="3"/>
        <v>310000</v>
      </c>
      <c r="H27" s="18">
        <f t="shared" si="3"/>
        <v>310000</v>
      </c>
      <c r="I27" s="18">
        <f t="shared" si="3"/>
        <v>310000</v>
      </c>
      <c r="J27" s="18">
        <f t="shared" si="3"/>
        <v>310000</v>
      </c>
      <c r="K27" s="18">
        <f t="shared" si="3"/>
        <v>310000</v>
      </c>
      <c r="L27" s="18">
        <f t="shared" si="3"/>
        <v>310000</v>
      </c>
    </row>
    <row r="28" spans="1:12" s="22" customFormat="1" ht="42.75">
      <c r="A28" s="1">
        <v>21</v>
      </c>
      <c r="B28" s="47" t="s">
        <v>380</v>
      </c>
      <c r="C28" s="18">
        <f aca="true" t="shared" si="4" ref="C28:K28">SUM(C29:C33)</f>
        <v>0</v>
      </c>
      <c r="D28" s="18">
        <f>SUM(D29:D33)</f>
        <v>0</v>
      </c>
      <c r="E28" s="18">
        <f>SUM(E29:E33)</f>
        <v>0</v>
      </c>
      <c r="F28" s="18">
        <f t="shared" si="4"/>
        <v>0</v>
      </c>
      <c r="G28" s="18">
        <f t="shared" si="4"/>
        <v>0</v>
      </c>
      <c r="H28" s="18">
        <f t="shared" si="4"/>
        <v>0</v>
      </c>
      <c r="I28" s="18">
        <f t="shared" si="4"/>
        <v>0</v>
      </c>
      <c r="J28" s="18">
        <f t="shared" si="4"/>
        <v>0</v>
      </c>
      <c r="K28" s="18">
        <f t="shared" si="4"/>
        <v>0</v>
      </c>
      <c r="L28" s="18">
        <f>SUM(L29:L33)</f>
        <v>0</v>
      </c>
    </row>
    <row r="29" spans="1:12" ht="15.75">
      <c r="A29" s="1">
        <v>22</v>
      </c>
      <c r="B29" s="44" t="s">
        <v>509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f aca="true" t="shared" si="5" ref="K29:L33">C29+F29+G29+H29</f>
        <v>0</v>
      </c>
      <c r="L29" s="15">
        <f t="shared" si="5"/>
        <v>0</v>
      </c>
    </row>
    <row r="30" spans="1:12" ht="45">
      <c r="A30" s="1">
        <v>23</v>
      </c>
      <c r="B30" s="44" t="s">
        <v>121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f t="shared" si="5"/>
        <v>0</v>
      </c>
    </row>
    <row r="31" spans="1:12" ht="30">
      <c r="A31" s="1">
        <v>24</v>
      </c>
      <c r="B31" s="44" t="s">
        <v>91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f t="shared" si="5"/>
        <v>0</v>
      </c>
      <c r="L31" s="15">
        <f t="shared" si="5"/>
        <v>0</v>
      </c>
    </row>
    <row r="32" spans="1:12" ht="15.75">
      <c r="A32" s="1">
        <v>25</v>
      </c>
      <c r="B32" s="44" t="s">
        <v>89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f t="shared" si="5"/>
        <v>0</v>
      </c>
      <c r="L32" s="15">
        <f t="shared" si="5"/>
        <v>0</v>
      </c>
    </row>
    <row r="33" spans="1:12" ht="45">
      <c r="A33" s="1">
        <v>26</v>
      </c>
      <c r="B33" s="44" t="s">
        <v>379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f t="shared" si="5"/>
        <v>0</v>
      </c>
      <c r="L33" s="15">
        <f t="shared" si="5"/>
        <v>0</v>
      </c>
    </row>
  </sheetData>
  <sheetProtection/>
  <mergeCells count="8">
    <mergeCell ref="A1:L1"/>
    <mergeCell ref="A2:L2"/>
    <mergeCell ref="A3:L3"/>
    <mergeCell ref="A4:L4"/>
    <mergeCell ref="B7:B9"/>
    <mergeCell ref="C7:F7"/>
    <mergeCell ref="G7:J7"/>
    <mergeCell ref="K7:L7"/>
  </mergeCells>
  <printOptions horizontalCentered="1"/>
  <pageMargins left="0.5118110236220472" right="0.31496062992125984" top="0.7480314960629921" bottom="0.4724409448818898" header="0.31496062992125984" footer="0.31496062992125984"/>
  <pageSetup fitToHeight="1" fitToWidth="1" horizontalDpi="600" verticalDpi="600" orientation="landscape" paperSize="9" scale="56" r:id="rId1"/>
  <headerFooter>
    <oddHeader>&amp;R&amp;"Arial,Normál"&amp;10 5. kimutatás</oddHeader>
    <oddFooter>&amp;C&amp;P. oldal, összesen: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K305"/>
  <sheetViews>
    <sheetView zoomScalePageLayoutView="0" workbookViewId="0" topLeftCell="A1">
      <selection activeCell="A4" sqref="A4:IV4"/>
    </sheetView>
  </sheetViews>
  <sheetFormatPr defaultColWidth="9.140625" defaultRowHeight="15"/>
  <cols>
    <col min="1" max="1" width="75.7109375" style="112" customWidth="1"/>
    <col min="2" max="2" width="5.7109375" style="16" customWidth="1"/>
    <col min="3" max="5" width="12.140625" style="16" hidden="1" customWidth="1"/>
    <col min="6" max="6" width="12.140625" style="16" customWidth="1"/>
    <col min="7" max="10" width="12.140625" style="16" hidden="1" customWidth="1"/>
    <col min="11" max="11" width="9.140625" style="264" hidden="1" customWidth="1"/>
    <col min="12" max="16384" width="9.140625" style="16" customWidth="1"/>
  </cols>
  <sheetData>
    <row r="1" spans="1:9" ht="15.75" customHeight="1">
      <c r="A1" s="331" t="s">
        <v>628</v>
      </c>
      <c r="B1" s="331"/>
      <c r="C1" s="331"/>
      <c r="D1" s="331"/>
      <c r="E1" s="331"/>
      <c r="F1" s="331"/>
      <c r="G1" s="331"/>
      <c r="H1" s="331"/>
      <c r="I1" s="331"/>
    </row>
    <row r="2" spans="1:9" ht="15.75">
      <c r="A2" s="318" t="s">
        <v>489</v>
      </c>
      <c r="B2" s="318"/>
      <c r="C2" s="318"/>
      <c r="D2" s="318"/>
      <c r="E2" s="318"/>
      <c r="F2" s="318"/>
      <c r="G2" s="318"/>
      <c r="H2" s="318"/>
      <c r="I2" s="318"/>
    </row>
    <row r="3" spans="1:10" ht="15.75">
      <c r="A3" s="42"/>
      <c r="B3" s="42"/>
      <c r="C3" s="42"/>
      <c r="D3" s="42"/>
      <c r="E3" s="42"/>
      <c r="F3" s="42"/>
      <c r="G3" s="42"/>
      <c r="H3" s="42"/>
      <c r="I3" s="42"/>
      <c r="J3" s="42"/>
    </row>
    <row r="4" spans="1:10" ht="15.75" hidden="1">
      <c r="A4" s="110"/>
      <c r="B4" s="42"/>
      <c r="C4" s="258" t="s">
        <v>629</v>
      </c>
      <c r="D4" s="258" t="s">
        <v>658</v>
      </c>
      <c r="E4" s="258" t="s">
        <v>697</v>
      </c>
      <c r="F4" s="258" t="s">
        <v>705</v>
      </c>
      <c r="G4" s="258"/>
      <c r="H4" s="258"/>
      <c r="I4" s="258"/>
      <c r="J4" s="258"/>
    </row>
    <row r="5" spans="1:11" s="10" customFormat="1" ht="31.5">
      <c r="A5" s="100" t="s">
        <v>9</v>
      </c>
      <c r="B5" s="17" t="s">
        <v>140</v>
      </c>
      <c r="C5" s="38" t="s">
        <v>630</v>
      </c>
      <c r="D5" s="38" t="s">
        <v>630</v>
      </c>
      <c r="E5" s="38" t="s">
        <v>630</v>
      </c>
      <c r="F5" s="38" t="s">
        <v>630</v>
      </c>
      <c r="G5" s="38" t="s">
        <v>630</v>
      </c>
      <c r="H5" s="38" t="s">
        <v>630</v>
      </c>
      <c r="I5" s="38" t="s">
        <v>630</v>
      </c>
      <c r="J5" s="38" t="s">
        <v>630</v>
      </c>
      <c r="K5" s="265"/>
    </row>
    <row r="6" spans="1:11" s="10" customFormat="1" ht="16.5">
      <c r="A6" s="66" t="s">
        <v>85</v>
      </c>
      <c r="B6" s="103"/>
      <c r="C6" s="81"/>
      <c r="D6" s="81"/>
      <c r="E6" s="81"/>
      <c r="F6" s="81"/>
      <c r="G6" s="81"/>
      <c r="H6" s="81"/>
      <c r="I6" s="81"/>
      <c r="J6" s="81"/>
      <c r="K6" s="265"/>
    </row>
    <row r="7" spans="1:11" s="10" customFormat="1" ht="15.75">
      <c r="A7" s="65" t="s">
        <v>263</v>
      </c>
      <c r="B7" s="17"/>
      <c r="C7" s="81"/>
      <c r="D7" s="81"/>
      <c r="E7" s="81"/>
      <c r="F7" s="81"/>
      <c r="G7" s="81"/>
      <c r="H7" s="81"/>
      <c r="I7" s="81"/>
      <c r="J7" s="81"/>
      <c r="K7" s="265"/>
    </row>
    <row r="8" spans="1:11" s="10" customFormat="1" ht="15.75" hidden="1">
      <c r="A8" s="85" t="s">
        <v>148</v>
      </c>
      <c r="B8" s="17">
        <v>2</v>
      </c>
      <c r="C8" s="125"/>
      <c r="D8" s="125"/>
      <c r="E8" s="125"/>
      <c r="F8" s="125"/>
      <c r="G8" s="125"/>
      <c r="H8" s="125"/>
      <c r="I8" s="125"/>
      <c r="J8" s="125"/>
      <c r="K8" s="265"/>
    </row>
    <row r="9" spans="1:11" s="10" customFormat="1" ht="15.75">
      <c r="A9" s="85" t="s">
        <v>149</v>
      </c>
      <c r="B9" s="17">
        <v>2</v>
      </c>
      <c r="C9" s="81">
        <v>1201970</v>
      </c>
      <c r="D9" s="81">
        <v>1201970</v>
      </c>
      <c r="E9" s="81">
        <v>1201970</v>
      </c>
      <c r="F9" s="81">
        <v>1201970</v>
      </c>
      <c r="G9" s="81"/>
      <c r="H9" s="81"/>
      <c r="I9" s="81"/>
      <c r="J9" s="81"/>
      <c r="K9" s="266">
        <f>F9-E9</f>
        <v>0</v>
      </c>
    </row>
    <row r="10" spans="1:11" s="10" customFormat="1" ht="15.75">
      <c r="A10" s="85" t="s">
        <v>150</v>
      </c>
      <c r="B10" s="17">
        <v>2</v>
      </c>
      <c r="C10" s="81">
        <v>512000</v>
      </c>
      <c r="D10" s="81">
        <v>512000</v>
      </c>
      <c r="E10" s="81">
        <v>512000</v>
      </c>
      <c r="F10" s="81">
        <v>512000</v>
      </c>
      <c r="G10" s="81"/>
      <c r="H10" s="81"/>
      <c r="I10" s="81"/>
      <c r="J10" s="81"/>
      <c r="K10" s="266">
        <f aca="true" t="shared" si="0" ref="K10:K73">F10-E10</f>
        <v>0</v>
      </c>
    </row>
    <row r="11" spans="1:11" s="10" customFormat="1" ht="15.75">
      <c r="A11" s="85" t="s">
        <v>151</v>
      </c>
      <c r="B11" s="17">
        <v>2</v>
      </c>
      <c r="C11" s="81">
        <v>100000</v>
      </c>
      <c r="D11" s="81">
        <v>100000</v>
      </c>
      <c r="E11" s="81">
        <v>100000</v>
      </c>
      <c r="F11" s="81">
        <v>100000</v>
      </c>
      <c r="G11" s="81"/>
      <c r="H11" s="81"/>
      <c r="I11" s="81"/>
      <c r="J11" s="81"/>
      <c r="K11" s="266">
        <f t="shared" si="0"/>
        <v>0</v>
      </c>
    </row>
    <row r="12" spans="1:11" s="10" customFormat="1" ht="15.75">
      <c r="A12" s="85" t="s">
        <v>152</v>
      </c>
      <c r="B12" s="17">
        <v>2</v>
      </c>
      <c r="C12" s="81">
        <v>279210</v>
      </c>
      <c r="D12" s="81">
        <v>279210</v>
      </c>
      <c r="E12" s="81">
        <v>279210</v>
      </c>
      <c r="F12" s="81">
        <v>279210</v>
      </c>
      <c r="G12" s="81"/>
      <c r="H12" s="81"/>
      <c r="I12" s="81"/>
      <c r="J12" s="81"/>
      <c r="K12" s="266">
        <f t="shared" si="0"/>
        <v>0</v>
      </c>
    </row>
    <row r="13" spans="1:11" s="10" customFormat="1" ht="15.75">
      <c r="A13" s="85" t="s">
        <v>265</v>
      </c>
      <c r="B13" s="17">
        <v>2</v>
      </c>
      <c r="C13" s="81">
        <v>5000000</v>
      </c>
      <c r="D13" s="81">
        <v>5000000</v>
      </c>
      <c r="E13" s="81">
        <v>5000000</v>
      </c>
      <c r="F13" s="81">
        <v>5000000</v>
      </c>
      <c r="G13" s="81"/>
      <c r="H13" s="81"/>
      <c r="I13" s="81"/>
      <c r="J13" s="81"/>
      <c r="K13" s="266">
        <f t="shared" si="0"/>
        <v>0</v>
      </c>
    </row>
    <row r="14" spans="1:11" s="10" customFormat="1" ht="15.75">
      <c r="A14" s="85" t="s">
        <v>527</v>
      </c>
      <c r="B14" s="17">
        <v>2</v>
      </c>
      <c r="C14" s="81">
        <v>990400</v>
      </c>
      <c r="D14" s="81">
        <v>990400</v>
      </c>
      <c r="E14" s="81">
        <v>990400</v>
      </c>
      <c r="F14" s="81">
        <v>990400</v>
      </c>
      <c r="G14" s="81"/>
      <c r="H14" s="81"/>
      <c r="I14" s="81"/>
      <c r="J14" s="81"/>
      <c r="K14" s="266">
        <f t="shared" si="0"/>
        <v>0</v>
      </c>
    </row>
    <row r="15" spans="1:11" s="10" customFormat="1" ht="15.75" hidden="1">
      <c r="A15" s="85" t="s">
        <v>266</v>
      </c>
      <c r="B15" s="17">
        <v>2</v>
      </c>
      <c r="C15" s="81"/>
      <c r="D15" s="81"/>
      <c r="E15" s="81"/>
      <c r="F15" s="81"/>
      <c r="G15" s="81"/>
      <c r="H15" s="81"/>
      <c r="I15" s="81"/>
      <c r="J15" s="81"/>
      <c r="K15" s="266">
        <f t="shared" si="0"/>
        <v>0</v>
      </c>
    </row>
    <row r="16" spans="1:11" s="10" customFormat="1" ht="15.75">
      <c r="A16" s="111" t="s">
        <v>462</v>
      </c>
      <c r="B16" s="17">
        <v>2</v>
      </c>
      <c r="C16" s="81">
        <v>3411234</v>
      </c>
      <c r="D16" s="81">
        <v>3411234</v>
      </c>
      <c r="E16" s="81">
        <v>3411234</v>
      </c>
      <c r="F16" s="81">
        <v>3411234</v>
      </c>
      <c r="G16" s="81"/>
      <c r="H16" s="81"/>
      <c r="I16" s="81"/>
      <c r="J16" s="81"/>
      <c r="K16" s="266">
        <f t="shared" si="0"/>
        <v>0</v>
      </c>
    </row>
    <row r="17" spans="1:11" s="10" customFormat="1" ht="15.75" hidden="1">
      <c r="A17" s="85" t="s">
        <v>284</v>
      </c>
      <c r="B17" s="17">
        <v>2</v>
      </c>
      <c r="C17" s="81"/>
      <c r="D17" s="81"/>
      <c r="E17" s="81"/>
      <c r="F17" s="81"/>
      <c r="G17" s="81"/>
      <c r="H17" s="81"/>
      <c r="I17" s="81"/>
      <c r="J17" s="81"/>
      <c r="K17" s="266">
        <f t="shared" si="0"/>
        <v>0</v>
      </c>
    </row>
    <row r="18" spans="1:11" s="10" customFormat="1" ht="31.5">
      <c r="A18" s="108" t="s">
        <v>264</v>
      </c>
      <c r="B18" s="17"/>
      <c r="C18" s="81">
        <f>SUM(C8:C17)</f>
        <v>11494814</v>
      </c>
      <c r="D18" s="81">
        <f>SUM(D8:D17)</f>
        <v>11494814</v>
      </c>
      <c r="E18" s="81">
        <f>SUM(E8:E17)</f>
        <v>11494814</v>
      </c>
      <c r="F18" s="81">
        <f>SUM(F8:F17)</f>
        <v>11494814</v>
      </c>
      <c r="G18" s="81"/>
      <c r="H18" s="81"/>
      <c r="I18" s="81"/>
      <c r="J18" s="81"/>
      <c r="K18" s="266">
        <f t="shared" si="0"/>
        <v>0</v>
      </c>
    </row>
    <row r="19" spans="1:11" s="10" customFormat="1" ht="15.75" hidden="1">
      <c r="A19" s="85" t="s">
        <v>268</v>
      </c>
      <c r="B19" s="17">
        <v>2</v>
      </c>
      <c r="C19" s="125"/>
      <c r="D19" s="125"/>
      <c r="E19" s="125"/>
      <c r="F19" s="125"/>
      <c r="G19" s="125"/>
      <c r="H19" s="125"/>
      <c r="I19" s="125"/>
      <c r="J19" s="125"/>
      <c r="K19" s="266">
        <f t="shared" si="0"/>
        <v>0</v>
      </c>
    </row>
    <row r="20" spans="1:11" s="10" customFormat="1" ht="15.75" hidden="1">
      <c r="A20" s="85" t="s">
        <v>269</v>
      </c>
      <c r="B20" s="17">
        <v>2</v>
      </c>
      <c r="C20" s="125"/>
      <c r="D20" s="125"/>
      <c r="E20" s="125"/>
      <c r="F20" s="125"/>
      <c r="G20" s="125"/>
      <c r="H20" s="125"/>
      <c r="I20" s="125"/>
      <c r="J20" s="125"/>
      <c r="K20" s="266">
        <f t="shared" si="0"/>
        <v>0</v>
      </c>
    </row>
    <row r="21" spans="1:11" s="10" customFormat="1" ht="15.75" hidden="1">
      <c r="A21" s="108" t="s">
        <v>267</v>
      </c>
      <c r="B21" s="17"/>
      <c r="C21" s="125">
        <f>SUM(C19:C20)</f>
        <v>0</v>
      </c>
      <c r="D21" s="125">
        <f>SUM(D19:D20)</f>
        <v>0</v>
      </c>
      <c r="E21" s="125">
        <f>SUM(E19:E20)</f>
        <v>0</v>
      </c>
      <c r="F21" s="125">
        <f>SUM(F19:F20)</f>
        <v>0</v>
      </c>
      <c r="G21" s="125"/>
      <c r="H21" s="125"/>
      <c r="I21" s="125"/>
      <c r="J21" s="125"/>
      <c r="K21" s="266">
        <f t="shared" si="0"/>
        <v>0</v>
      </c>
    </row>
    <row r="22" spans="1:11" s="10" customFormat="1" ht="15.75" hidden="1">
      <c r="A22" s="85" t="s">
        <v>270</v>
      </c>
      <c r="B22" s="17">
        <v>2</v>
      </c>
      <c r="C22" s="125"/>
      <c r="D22" s="125"/>
      <c r="E22" s="125"/>
      <c r="F22" s="125"/>
      <c r="G22" s="125"/>
      <c r="H22" s="125"/>
      <c r="I22" s="125"/>
      <c r="J22" s="125"/>
      <c r="K22" s="266">
        <f t="shared" si="0"/>
        <v>0</v>
      </c>
    </row>
    <row r="23" spans="1:11" s="10" customFormat="1" ht="15.75" hidden="1">
      <c r="A23" s="85" t="s">
        <v>271</v>
      </c>
      <c r="B23" s="17">
        <v>2</v>
      </c>
      <c r="C23" s="125"/>
      <c r="D23" s="125"/>
      <c r="E23" s="125"/>
      <c r="F23" s="125"/>
      <c r="G23" s="125"/>
      <c r="H23" s="125"/>
      <c r="I23" s="125"/>
      <c r="J23" s="125"/>
      <c r="K23" s="266">
        <f t="shared" si="0"/>
        <v>0</v>
      </c>
    </row>
    <row r="24" spans="1:11" s="10" customFormat="1" ht="15.75" hidden="1">
      <c r="A24" s="111" t="s">
        <v>462</v>
      </c>
      <c r="B24" s="17">
        <v>2</v>
      </c>
      <c r="C24" s="125"/>
      <c r="D24" s="125"/>
      <c r="E24" s="125"/>
      <c r="F24" s="125"/>
      <c r="G24" s="125"/>
      <c r="H24" s="125"/>
      <c r="I24" s="125"/>
      <c r="J24" s="125"/>
      <c r="K24" s="266">
        <f t="shared" si="0"/>
        <v>0</v>
      </c>
    </row>
    <row r="25" spans="1:11" s="10" customFormat="1" ht="15.75">
      <c r="A25" s="85" t="s">
        <v>274</v>
      </c>
      <c r="B25" s="17">
        <v>2</v>
      </c>
      <c r="C25" s="81">
        <v>110720</v>
      </c>
      <c r="D25" s="81">
        <v>110720</v>
      </c>
      <c r="E25" s="81">
        <v>110720</v>
      </c>
      <c r="F25" s="81">
        <v>110720</v>
      </c>
      <c r="G25" s="81"/>
      <c r="H25" s="81"/>
      <c r="I25" s="81"/>
      <c r="J25" s="81"/>
      <c r="K25" s="266">
        <f t="shared" si="0"/>
        <v>0</v>
      </c>
    </row>
    <row r="26" spans="1:11" s="10" customFormat="1" ht="15.75">
      <c r="A26" s="85" t="s">
        <v>703</v>
      </c>
      <c r="B26" s="17">
        <v>2</v>
      </c>
      <c r="C26" s="81"/>
      <c r="D26" s="81">
        <v>0</v>
      </c>
      <c r="E26" s="81">
        <v>20000</v>
      </c>
      <c r="F26" s="81">
        <v>20000</v>
      </c>
      <c r="G26" s="81"/>
      <c r="H26" s="81"/>
      <c r="I26" s="81"/>
      <c r="J26" s="81"/>
      <c r="K26" s="266">
        <f t="shared" si="0"/>
        <v>0</v>
      </c>
    </row>
    <row r="27" spans="1:11" s="10" customFormat="1" ht="31.5">
      <c r="A27" s="85" t="s">
        <v>463</v>
      </c>
      <c r="B27" s="17">
        <v>2</v>
      </c>
      <c r="C27" s="81">
        <v>1062000</v>
      </c>
      <c r="D27" s="81">
        <v>1062000</v>
      </c>
      <c r="E27" s="81">
        <v>1062000</v>
      </c>
      <c r="F27" s="81">
        <v>1062000</v>
      </c>
      <c r="G27" s="81"/>
      <c r="H27" s="81"/>
      <c r="I27" s="81"/>
      <c r="J27" s="81"/>
      <c r="K27" s="266">
        <f t="shared" si="0"/>
        <v>0</v>
      </c>
    </row>
    <row r="28" spans="1:11" s="10" customFormat="1" ht="15.75" customHeight="1" hidden="1">
      <c r="A28" s="85" t="s">
        <v>272</v>
      </c>
      <c r="B28" s="17">
        <v>2</v>
      </c>
      <c r="C28" s="81"/>
      <c r="D28" s="81"/>
      <c r="E28" s="81"/>
      <c r="F28" s="81"/>
      <c r="G28" s="81"/>
      <c r="H28" s="81"/>
      <c r="I28" s="81"/>
      <c r="J28" s="81"/>
      <c r="K28" s="266">
        <f t="shared" si="0"/>
        <v>0</v>
      </c>
    </row>
    <row r="29" spans="1:11" s="10" customFormat="1" ht="15.75">
      <c r="A29" s="85" t="s">
        <v>481</v>
      </c>
      <c r="B29" s="17">
        <v>2</v>
      </c>
      <c r="C29" s="81">
        <v>72960</v>
      </c>
      <c r="D29" s="81">
        <v>72960</v>
      </c>
      <c r="E29" s="81">
        <v>71820</v>
      </c>
      <c r="F29" s="81">
        <v>71820</v>
      </c>
      <c r="G29" s="81"/>
      <c r="H29" s="81"/>
      <c r="I29" s="81"/>
      <c r="J29" s="81"/>
      <c r="K29" s="266">
        <f t="shared" si="0"/>
        <v>0</v>
      </c>
    </row>
    <row r="30" spans="1:11" s="10" customFormat="1" ht="31.5">
      <c r="A30" s="108" t="s">
        <v>273</v>
      </c>
      <c r="B30" s="17"/>
      <c r="C30" s="81">
        <f>SUM(C22:C29)</f>
        <v>1245680</v>
      </c>
      <c r="D30" s="81">
        <f>SUM(D22:D29)</f>
        <v>1245680</v>
      </c>
      <c r="E30" s="81">
        <f>SUM(E22:E29)</f>
        <v>1264540</v>
      </c>
      <c r="F30" s="81">
        <f>SUM(F22:F29)</f>
        <v>1264540</v>
      </c>
      <c r="G30" s="81"/>
      <c r="H30" s="81"/>
      <c r="I30" s="81"/>
      <c r="J30" s="81"/>
      <c r="K30" s="266">
        <f t="shared" si="0"/>
        <v>0</v>
      </c>
    </row>
    <row r="31" spans="1:11" s="10" customFormat="1" ht="31.5">
      <c r="A31" s="85" t="s">
        <v>275</v>
      </c>
      <c r="B31" s="17">
        <v>2</v>
      </c>
      <c r="C31" s="81">
        <v>1800000</v>
      </c>
      <c r="D31" s="81">
        <v>1800000</v>
      </c>
      <c r="E31" s="81">
        <v>1800000</v>
      </c>
      <c r="F31" s="81">
        <v>1800000</v>
      </c>
      <c r="G31" s="81"/>
      <c r="H31" s="81"/>
      <c r="I31" s="81"/>
      <c r="J31" s="81"/>
      <c r="K31" s="266">
        <f t="shared" si="0"/>
        <v>0</v>
      </c>
    </row>
    <row r="32" spans="1:11" s="10" customFormat="1" ht="31.5">
      <c r="A32" s="108" t="s">
        <v>276</v>
      </c>
      <c r="B32" s="17"/>
      <c r="C32" s="81">
        <f>SUM(C31)</f>
        <v>1800000</v>
      </c>
      <c r="D32" s="81">
        <f>SUM(D31)</f>
        <v>1800000</v>
      </c>
      <c r="E32" s="81">
        <f>SUM(E31)</f>
        <v>1800000</v>
      </c>
      <c r="F32" s="81">
        <f>SUM(F31)</f>
        <v>1800000</v>
      </c>
      <c r="G32" s="81"/>
      <c r="H32" s="81"/>
      <c r="I32" s="81"/>
      <c r="J32" s="81"/>
      <c r="K32" s="266">
        <f t="shared" si="0"/>
        <v>0</v>
      </c>
    </row>
    <row r="33" spans="1:11" s="10" customFormat="1" ht="15.75" hidden="1">
      <c r="A33" s="85" t="s">
        <v>277</v>
      </c>
      <c r="B33" s="17">
        <v>2</v>
      </c>
      <c r="C33" s="81"/>
      <c r="D33" s="81"/>
      <c r="E33" s="81"/>
      <c r="F33" s="81"/>
      <c r="G33" s="81"/>
      <c r="H33" s="81"/>
      <c r="I33" s="81"/>
      <c r="J33" s="81"/>
      <c r="K33" s="266">
        <f t="shared" si="0"/>
        <v>0</v>
      </c>
    </row>
    <row r="34" spans="1:11" s="10" customFormat="1" ht="15.75" hidden="1">
      <c r="A34" s="85" t="s">
        <v>278</v>
      </c>
      <c r="B34" s="17">
        <v>2</v>
      </c>
      <c r="C34" s="81"/>
      <c r="D34" s="81"/>
      <c r="E34" s="81"/>
      <c r="F34" s="81"/>
      <c r="G34" s="81"/>
      <c r="H34" s="81"/>
      <c r="I34" s="81"/>
      <c r="J34" s="81"/>
      <c r="K34" s="266">
        <f t="shared" si="0"/>
        <v>0</v>
      </c>
    </row>
    <row r="35" spans="1:11" s="10" customFormat="1" ht="15.75" hidden="1">
      <c r="A35" s="85" t="s">
        <v>279</v>
      </c>
      <c r="B35" s="17">
        <v>2</v>
      </c>
      <c r="C35" s="81"/>
      <c r="D35" s="81"/>
      <c r="E35" s="81"/>
      <c r="F35" s="81"/>
      <c r="G35" s="81"/>
      <c r="H35" s="81"/>
      <c r="I35" s="81"/>
      <c r="J35" s="81"/>
      <c r="K35" s="266">
        <f t="shared" si="0"/>
        <v>0</v>
      </c>
    </row>
    <row r="36" spans="1:11" s="10" customFormat="1" ht="15.75" hidden="1">
      <c r="A36" s="85" t="s">
        <v>280</v>
      </c>
      <c r="B36" s="17">
        <v>2</v>
      </c>
      <c r="C36" s="81"/>
      <c r="D36" s="81"/>
      <c r="E36" s="81"/>
      <c r="F36" s="81"/>
      <c r="G36" s="81"/>
      <c r="H36" s="81"/>
      <c r="I36" s="81"/>
      <c r="J36" s="81"/>
      <c r="K36" s="266">
        <f t="shared" si="0"/>
        <v>0</v>
      </c>
    </row>
    <row r="37" spans="1:11" s="10" customFormat="1" ht="15.75" hidden="1">
      <c r="A37" s="85" t="s">
        <v>281</v>
      </c>
      <c r="B37" s="17">
        <v>2</v>
      </c>
      <c r="C37" s="81"/>
      <c r="D37" s="81"/>
      <c r="E37" s="81"/>
      <c r="F37" s="81"/>
      <c r="G37" s="81"/>
      <c r="H37" s="81"/>
      <c r="I37" s="81"/>
      <c r="J37" s="81"/>
      <c r="K37" s="266">
        <f t="shared" si="0"/>
        <v>0</v>
      </c>
    </row>
    <row r="38" spans="1:11" s="10" customFormat="1" ht="15.75" hidden="1">
      <c r="A38" s="85" t="s">
        <v>282</v>
      </c>
      <c r="B38" s="17">
        <v>2</v>
      </c>
      <c r="C38" s="81"/>
      <c r="D38" s="81"/>
      <c r="E38" s="81"/>
      <c r="F38" s="81"/>
      <c r="G38" s="81"/>
      <c r="H38" s="81"/>
      <c r="I38" s="81"/>
      <c r="J38" s="81"/>
      <c r="K38" s="266">
        <f t="shared" si="0"/>
        <v>0</v>
      </c>
    </row>
    <row r="39" spans="1:11" s="10" customFormat="1" ht="15.75" hidden="1">
      <c r="A39" s="85" t="s">
        <v>477</v>
      </c>
      <c r="B39" s="17">
        <v>2</v>
      </c>
      <c r="C39" s="81"/>
      <c r="D39" s="81"/>
      <c r="E39" s="81"/>
      <c r="F39" s="81"/>
      <c r="G39" s="81"/>
      <c r="H39" s="81"/>
      <c r="I39" s="81"/>
      <c r="J39" s="81"/>
      <c r="K39" s="266">
        <f t="shared" si="0"/>
        <v>0</v>
      </c>
    </row>
    <row r="40" spans="1:11" s="10" customFormat="1" ht="15.75" hidden="1">
      <c r="A40" s="85" t="s">
        <v>283</v>
      </c>
      <c r="B40" s="17">
        <v>2</v>
      </c>
      <c r="C40" s="81"/>
      <c r="D40" s="81"/>
      <c r="E40" s="81"/>
      <c r="F40" s="81"/>
      <c r="G40" s="81"/>
      <c r="H40" s="81"/>
      <c r="I40" s="81"/>
      <c r="J40" s="81"/>
      <c r="K40" s="266">
        <f t="shared" si="0"/>
        <v>0</v>
      </c>
    </row>
    <row r="41" spans="1:11" s="10" customFormat="1" ht="15.75" hidden="1">
      <c r="A41" s="85" t="s">
        <v>422</v>
      </c>
      <c r="B41" s="17">
        <v>2</v>
      </c>
      <c r="C41" s="81"/>
      <c r="D41" s="81"/>
      <c r="E41" s="81"/>
      <c r="F41" s="81"/>
      <c r="G41" s="81"/>
      <c r="H41" s="81"/>
      <c r="I41" s="81"/>
      <c r="J41" s="81"/>
      <c r="K41" s="266">
        <f t="shared" si="0"/>
        <v>0</v>
      </c>
    </row>
    <row r="42" spans="1:11" s="10" customFormat="1" ht="15.75" hidden="1">
      <c r="A42" s="85" t="s">
        <v>503</v>
      </c>
      <c r="B42" s="17">
        <v>2</v>
      </c>
      <c r="C42" s="81"/>
      <c r="D42" s="81"/>
      <c r="E42" s="81"/>
      <c r="F42" s="81"/>
      <c r="G42" s="81"/>
      <c r="H42" s="81"/>
      <c r="I42" s="81"/>
      <c r="J42" s="81"/>
      <c r="K42" s="266">
        <f t="shared" si="0"/>
        <v>0</v>
      </c>
    </row>
    <row r="43" spans="1:11" s="10" customFormat="1" ht="15.75">
      <c r="A43" s="85" t="s">
        <v>542</v>
      </c>
      <c r="B43" s="17">
        <v>2</v>
      </c>
      <c r="C43" s="81">
        <v>0</v>
      </c>
      <c r="D43" s="81">
        <v>0</v>
      </c>
      <c r="E43" s="81">
        <v>0</v>
      </c>
      <c r="F43" s="81">
        <v>0</v>
      </c>
      <c r="G43" s="81"/>
      <c r="H43" s="81"/>
      <c r="I43" s="81"/>
      <c r="J43" s="81"/>
      <c r="K43" s="266">
        <f t="shared" si="0"/>
        <v>0</v>
      </c>
    </row>
    <row r="44" spans="1:11" s="10" customFormat="1" ht="15.75">
      <c r="A44" s="85" t="s">
        <v>464</v>
      </c>
      <c r="B44" s="17">
        <v>2</v>
      </c>
      <c r="C44" s="81">
        <v>0</v>
      </c>
      <c r="D44" s="81">
        <v>0</v>
      </c>
      <c r="E44" s="81">
        <v>215900</v>
      </c>
      <c r="F44" s="81">
        <v>215900</v>
      </c>
      <c r="G44" s="81"/>
      <c r="H44" s="81"/>
      <c r="I44" s="81"/>
      <c r="J44" s="81"/>
      <c r="K44" s="266">
        <f t="shared" si="0"/>
        <v>0</v>
      </c>
    </row>
    <row r="45" spans="1:11" s="10" customFormat="1" ht="15.75" customHeight="1" hidden="1">
      <c r="A45" s="85" t="s">
        <v>613</v>
      </c>
      <c r="B45" s="17">
        <v>2</v>
      </c>
      <c r="C45" s="81"/>
      <c r="D45" s="81"/>
      <c r="E45" s="81"/>
      <c r="F45" s="81"/>
      <c r="G45" s="81"/>
      <c r="H45" s="81"/>
      <c r="I45" s="81"/>
      <c r="J45" s="81"/>
      <c r="K45" s="266">
        <f t="shared" si="0"/>
        <v>0</v>
      </c>
    </row>
    <row r="46" spans="1:11" s="10" customFormat="1" ht="15.75" customHeight="1" hidden="1">
      <c r="A46" s="85" t="s">
        <v>284</v>
      </c>
      <c r="B46" s="17">
        <v>2</v>
      </c>
      <c r="C46" s="81"/>
      <c r="D46" s="81"/>
      <c r="E46" s="81"/>
      <c r="F46" s="81"/>
      <c r="G46" s="81"/>
      <c r="H46" s="81"/>
      <c r="I46" s="81"/>
      <c r="J46" s="81"/>
      <c r="K46" s="266">
        <f t="shared" si="0"/>
        <v>0</v>
      </c>
    </row>
    <row r="47" spans="1:11" s="10" customFormat="1" ht="31.5">
      <c r="A47" s="108" t="s">
        <v>423</v>
      </c>
      <c r="B47" s="17"/>
      <c r="C47" s="81">
        <f>SUM(C33:C46)</f>
        <v>0</v>
      </c>
      <c r="D47" s="81">
        <f>SUM(D33:D46)</f>
        <v>0</v>
      </c>
      <c r="E47" s="81">
        <f>SUM(E33:E46)</f>
        <v>215900</v>
      </c>
      <c r="F47" s="81">
        <f>SUM(F33:F46)</f>
        <v>215900</v>
      </c>
      <c r="G47" s="81"/>
      <c r="H47" s="81"/>
      <c r="I47" s="81"/>
      <c r="J47" s="81"/>
      <c r="K47" s="266">
        <f t="shared" si="0"/>
        <v>0</v>
      </c>
    </row>
    <row r="48" spans="1:11" s="10" customFormat="1" ht="15.75" hidden="1">
      <c r="A48" s="85"/>
      <c r="B48" s="17"/>
      <c r="C48" s="125"/>
      <c r="D48" s="125"/>
      <c r="E48" s="125"/>
      <c r="F48" s="125"/>
      <c r="G48" s="125"/>
      <c r="H48" s="125"/>
      <c r="I48" s="125"/>
      <c r="J48" s="125"/>
      <c r="K48" s="266">
        <f t="shared" si="0"/>
        <v>0</v>
      </c>
    </row>
    <row r="49" spans="1:11" s="10" customFormat="1" ht="15.75" hidden="1">
      <c r="A49" s="108" t="s">
        <v>424</v>
      </c>
      <c r="B49" s="17"/>
      <c r="C49" s="125">
        <f>SUM(C48)</f>
        <v>0</v>
      </c>
      <c r="D49" s="125">
        <f>SUM(D48)</f>
        <v>0</v>
      </c>
      <c r="E49" s="125">
        <f>SUM(E48)</f>
        <v>0</v>
      </c>
      <c r="F49" s="125">
        <f>SUM(F48)</f>
        <v>0</v>
      </c>
      <c r="G49" s="125"/>
      <c r="H49" s="125"/>
      <c r="I49" s="125"/>
      <c r="J49" s="125"/>
      <c r="K49" s="266">
        <f t="shared" si="0"/>
        <v>0</v>
      </c>
    </row>
    <row r="50" spans="1:11" s="10" customFormat="1" ht="15.75" hidden="1">
      <c r="A50" s="61"/>
      <c r="B50" s="17"/>
      <c r="C50" s="125"/>
      <c r="D50" s="125"/>
      <c r="E50" s="125"/>
      <c r="F50" s="125"/>
      <c r="G50" s="125"/>
      <c r="H50" s="125"/>
      <c r="I50" s="125"/>
      <c r="J50" s="125"/>
      <c r="K50" s="266">
        <f t="shared" si="0"/>
        <v>0</v>
      </c>
    </row>
    <row r="51" spans="1:11" s="10" customFormat="1" ht="15.75" hidden="1">
      <c r="A51" s="61" t="s">
        <v>286</v>
      </c>
      <c r="B51" s="17"/>
      <c r="C51" s="125"/>
      <c r="D51" s="125"/>
      <c r="E51" s="125"/>
      <c r="F51" s="125"/>
      <c r="G51" s="125"/>
      <c r="H51" s="125"/>
      <c r="I51" s="125"/>
      <c r="J51" s="125"/>
      <c r="K51" s="266">
        <f t="shared" si="0"/>
        <v>0</v>
      </c>
    </row>
    <row r="52" spans="1:11" s="10" customFormat="1" ht="15.75" hidden="1">
      <c r="A52" s="61"/>
      <c r="B52" s="17"/>
      <c r="C52" s="125"/>
      <c r="D52" s="125"/>
      <c r="E52" s="125"/>
      <c r="F52" s="125"/>
      <c r="G52" s="125"/>
      <c r="H52" s="125"/>
      <c r="I52" s="125"/>
      <c r="J52" s="125"/>
      <c r="K52" s="266">
        <f t="shared" si="0"/>
        <v>0</v>
      </c>
    </row>
    <row r="53" spans="1:11" s="10" customFormat="1" ht="31.5" hidden="1">
      <c r="A53" s="61" t="s">
        <v>289</v>
      </c>
      <c r="B53" s="17"/>
      <c r="C53" s="125"/>
      <c r="D53" s="125"/>
      <c r="E53" s="125"/>
      <c r="F53" s="125"/>
      <c r="G53" s="125"/>
      <c r="H53" s="125"/>
      <c r="I53" s="125"/>
      <c r="J53" s="125"/>
      <c r="K53" s="266">
        <f t="shared" si="0"/>
        <v>0</v>
      </c>
    </row>
    <row r="54" spans="1:11" s="10" customFormat="1" ht="15.75" hidden="1">
      <c r="A54" s="61"/>
      <c r="B54" s="17"/>
      <c r="C54" s="125"/>
      <c r="D54" s="125"/>
      <c r="E54" s="125"/>
      <c r="F54" s="125"/>
      <c r="G54" s="125"/>
      <c r="H54" s="125"/>
      <c r="I54" s="125"/>
      <c r="J54" s="125"/>
      <c r="K54" s="266">
        <f t="shared" si="0"/>
        <v>0</v>
      </c>
    </row>
    <row r="55" spans="1:11" s="10" customFormat="1" ht="31.5" hidden="1">
      <c r="A55" s="61" t="s">
        <v>288</v>
      </c>
      <c r="B55" s="17"/>
      <c r="C55" s="125"/>
      <c r="D55" s="125"/>
      <c r="E55" s="125"/>
      <c r="F55" s="125"/>
      <c r="G55" s="125"/>
      <c r="H55" s="125"/>
      <c r="I55" s="125"/>
      <c r="J55" s="125"/>
      <c r="K55" s="266">
        <f t="shared" si="0"/>
        <v>0</v>
      </c>
    </row>
    <row r="56" spans="1:11" s="10" customFormat="1" ht="15.75" hidden="1">
      <c r="A56" s="61"/>
      <c r="B56" s="17"/>
      <c r="C56" s="125"/>
      <c r="D56" s="125"/>
      <c r="E56" s="125"/>
      <c r="F56" s="125"/>
      <c r="G56" s="125"/>
      <c r="H56" s="125"/>
      <c r="I56" s="125"/>
      <c r="J56" s="125"/>
      <c r="K56" s="266">
        <f t="shared" si="0"/>
        <v>0</v>
      </c>
    </row>
    <row r="57" spans="1:11" s="10" customFormat="1" ht="31.5" hidden="1">
      <c r="A57" s="61" t="s">
        <v>287</v>
      </c>
      <c r="B57" s="17"/>
      <c r="C57" s="125"/>
      <c r="D57" s="125"/>
      <c r="E57" s="125"/>
      <c r="F57" s="125"/>
      <c r="G57" s="125"/>
      <c r="H57" s="125"/>
      <c r="I57" s="125"/>
      <c r="J57" s="125"/>
      <c r="K57" s="266">
        <f t="shared" si="0"/>
        <v>0</v>
      </c>
    </row>
    <row r="58" spans="1:11" s="10" customFormat="1" ht="31.5">
      <c r="A58" s="85" t="s">
        <v>704</v>
      </c>
      <c r="B58" s="17">
        <v>2</v>
      </c>
      <c r="C58" s="81">
        <v>0</v>
      </c>
      <c r="D58" s="81">
        <v>0</v>
      </c>
      <c r="E58" s="81">
        <v>31000</v>
      </c>
      <c r="F58" s="81">
        <v>31000</v>
      </c>
      <c r="G58" s="81"/>
      <c r="H58" s="81"/>
      <c r="I58" s="81"/>
      <c r="J58" s="81"/>
      <c r="K58" s="266">
        <f t="shared" si="0"/>
        <v>0</v>
      </c>
    </row>
    <row r="59" spans="1:11" s="10" customFormat="1" ht="15.75" hidden="1">
      <c r="A59" s="85"/>
      <c r="B59" s="17"/>
      <c r="C59" s="125"/>
      <c r="D59" s="125"/>
      <c r="E59" s="125"/>
      <c r="F59" s="125"/>
      <c r="G59" s="125"/>
      <c r="H59" s="125"/>
      <c r="I59" s="125"/>
      <c r="J59" s="125"/>
      <c r="K59" s="266">
        <f t="shared" si="0"/>
        <v>0</v>
      </c>
    </row>
    <row r="60" spans="1:11" s="10" customFormat="1" ht="15.75" hidden="1">
      <c r="A60" s="85"/>
      <c r="B60" s="17"/>
      <c r="C60" s="125"/>
      <c r="D60" s="125"/>
      <c r="E60" s="125"/>
      <c r="F60" s="125"/>
      <c r="G60" s="125"/>
      <c r="H60" s="125"/>
      <c r="I60" s="125"/>
      <c r="J60" s="125"/>
      <c r="K60" s="266">
        <f t="shared" si="0"/>
        <v>0</v>
      </c>
    </row>
    <row r="61" spans="1:11" s="10" customFormat="1" ht="15.75" hidden="1">
      <c r="A61" s="85" t="s">
        <v>476</v>
      </c>
      <c r="B61" s="17">
        <v>2</v>
      </c>
      <c r="C61" s="125"/>
      <c r="D61" s="125"/>
      <c r="E61" s="125"/>
      <c r="F61" s="125"/>
      <c r="G61" s="125"/>
      <c r="H61" s="125"/>
      <c r="I61" s="125"/>
      <c r="J61" s="125"/>
      <c r="K61" s="266">
        <f t="shared" si="0"/>
        <v>0</v>
      </c>
    </row>
    <row r="62" spans="1:11" s="10" customFormat="1" ht="15.75">
      <c r="A62" s="107" t="s">
        <v>456</v>
      </c>
      <c r="B62" s="98"/>
      <c r="C62" s="81">
        <f>SUM(C58:C61)</f>
        <v>0</v>
      </c>
      <c r="D62" s="81">
        <f>SUM(D58:D61)</f>
        <v>0</v>
      </c>
      <c r="E62" s="81">
        <f>SUM(E58:E61)</f>
        <v>31000</v>
      </c>
      <c r="F62" s="81">
        <f>SUM(F58:F61)</f>
        <v>31000</v>
      </c>
      <c r="G62" s="81"/>
      <c r="H62" s="81"/>
      <c r="I62" s="81"/>
      <c r="J62" s="81"/>
      <c r="K62" s="266">
        <f t="shared" si="0"/>
        <v>0</v>
      </c>
    </row>
    <row r="63" spans="1:11" s="10" customFormat="1" ht="15.75" hidden="1">
      <c r="A63" s="85" t="s">
        <v>153</v>
      </c>
      <c r="B63" s="98">
        <v>2</v>
      </c>
      <c r="C63" s="125"/>
      <c r="D63" s="125"/>
      <c r="E63" s="125"/>
      <c r="F63" s="125"/>
      <c r="G63" s="125"/>
      <c r="H63" s="125"/>
      <c r="I63" s="125"/>
      <c r="J63" s="125"/>
      <c r="K63" s="266">
        <f t="shared" si="0"/>
        <v>0</v>
      </c>
    </row>
    <row r="64" spans="1:11" s="10" customFormat="1" ht="15.75" hidden="1">
      <c r="A64" s="85" t="s">
        <v>290</v>
      </c>
      <c r="B64" s="98">
        <v>2</v>
      </c>
      <c r="C64" s="125"/>
      <c r="D64" s="125"/>
      <c r="E64" s="125"/>
      <c r="F64" s="125"/>
      <c r="G64" s="125"/>
      <c r="H64" s="125"/>
      <c r="I64" s="125"/>
      <c r="J64" s="125"/>
      <c r="K64" s="266">
        <f t="shared" si="0"/>
        <v>0</v>
      </c>
    </row>
    <row r="65" spans="1:11" s="10" customFormat="1" ht="15.75" hidden="1">
      <c r="A65" s="85" t="s">
        <v>154</v>
      </c>
      <c r="B65" s="98">
        <v>2</v>
      </c>
      <c r="C65" s="125"/>
      <c r="D65" s="125"/>
      <c r="E65" s="125"/>
      <c r="F65" s="125"/>
      <c r="G65" s="125"/>
      <c r="H65" s="125"/>
      <c r="I65" s="125"/>
      <c r="J65" s="125"/>
      <c r="K65" s="266">
        <f t="shared" si="0"/>
        <v>0</v>
      </c>
    </row>
    <row r="66" spans="1:11" s="10" customFormat="1" ht="15.75" hidden="1">
      <c r="A66" s="107" t="s">
        <v>156</v>
      </c>
      <c r="B66" s="98"/>
      <c r="C66" s="125">
        <f>SUM(C63:C65)</f>
        <v>0</v>
      </c>
      <c r="D66" s="125">
        <f>SUM(D63:D65)</f>
        <v>0</v>
      </c>
      <c r="E66" s="125">
        <f>SUM(E63:E65)</f>
        <v>0</v>
      </c>
      <c r="F66" s="125">
        <f>SUM(F63:F65)</f>
        <v>0</v>
      </c>
      <c r="G66" s="125"/>
      <c r="H66" s="125"/>
      <c r="I66" s="125"/>
      <c r="J66" s="125"/>
      <c r="K66" s="266">
        <f t="shared" si="0"/>
        <v>0</v>
      </c>
    </row>
    <row r="67" spans="1:11" s="10" customFormat="1" ht="15.75" customHeight="1" hidden="1">
      <c r="A67" s="85" t="s">
        <v>499</v>
      </c>
      <c r="B67" s="98">
        <v>2</v>
      </c>
      <c r="C67" s="81"/>
      <c r="D67" s="81"/>
      <c r="E67" s="81"/>
      <c r="F67" s="81"/>
      <c r="G67" s="81"/>
      <c r="H67" s="81"/>
      <c r="I67" s="81"/>
      <c r="J67" s="81"/>
      <c r="K67" s="266">
        <f t="shared" si="0"/>
        <v>0</v>
      </c>
    </row>
    <row r="68" spans="1:11" s="10" customFormat="1" ht="15" customHeight="1" hidden="1">
      <c r="A68" s="85" t="s">
        <v>574</v>
      </c>
      <c r="B68" s="98">
        <v>2</v>
      </c>
      <c r="C68" s="81">
        <v>0</v>
      </c>
      <c r="D68" s="81">
        <v>0</v>
      </c>
      <c r="E68" s="81">
        <v>0</v>
      </c>
      <c r="F68" s="81">
        <v>0</v>
      </c>
      <c r="G68" s="81"/>
      <c r="H68" s="81"/>
      <c r="I68" s="81"/>
      <c r="J68" s="81"/>
      <c r="K68" s="266">
        <f t="shared" si="0"/>
        <v>0</v>
      </c>
    </row>
    <row r="69" spans="1:11" s="10" customFormat="1" ht="15.75" hidden="1">
      <c r="A69" s="85"/>
      <c r="B69" s="98"/>
      <c r="C69" s="81"/>
      <c r="D69" s="81"/>
      <c r="E69" s="81"/>
      <c r="F69" s="81"/>
      <c r="G69" s="81"/>
      <c r="H69" s="81"/>
      <c r="I69" s="81"/>
      <c r="J69" s="81"/>
      <c r="K69" s="266">
        <f t="shared" si="0"/>
        <v>0</v>
      </c>
    </row>
    <row r="70" spans="1:11" s="10" customFormat="1" ht="15.75" hidden="1">
      <c r="A70" s="85"/>
      <c r="B70" s="98"/>
      <c r="C70" s="81"/>
      <c r="D70" s="81"/>
      <c r="E70" s="81"/>
      <c r="F70" s="81"/>
      <c r="G70" s="81"/>
      <c r="H70" s="81"/>
      <c r="I70" s="81"/>
      <c r="J70" s="81"/>
      <c r="K70" s="266">
        <f t="shared" si="0"/>
        <v>0</v>
      </c>
    </row>
    <row r="71" spans="1:11" s="10" customFormat="1" ht="15.75" hidden="1">
      <c r="A71" s="107" t="s">
        <v>157</v>
      </c>
      <c r="B71" s="98"/>
      <c r="C71" s="81">
        <f>SUM(C67:C70)</f>
        <v>0</v>
      </c>
      <c r="D71" s="81">
        <f>SUM(D67:D70)</f>
        <v>0</v>
      </c>
      <c r="E71" s="81">
        <f>SUM(E67:E70)</f>
        <v>0</v>
      </c>
      <c r="F71" s="81">
        <f>SUM(F67:F70)</f>
        <v>0</v>
      </c>
      <c r="G71" s="81"/>
      <c r="H71" s="81"/>
      <c r="I71" s="81"/>
      <c r="J71" s="81"/>
      <c r="K71" s="266">
        <f t="shared" si="0"/>
        <v>0</v>
      </c>
    </row>
    <row r="72" spans="1:11" s="10" customFormat="1" ht="15.75" hidden="1">
      <c r="A72" s="85" t="s">
        <v>129</v>
      </c>
      <c r="B72" s="17">
        <v>2</v>
      </c>
      <c r="C72" s="125"/>
      <c r="D72" s="125"/>
      <c r="E72" s="125"/>
      <c r="F72" s="125"/>
      <c r="G72" s="125"/>
      <c r="H72" s="125"/>
      <c r="I72" s="125"/>
      <c r="J72" s="125"/>
      <c r="K72" s="266">
        <f t="shared" si="0"/>
        <v>0</v>
      </c>
    </row>
    <row r="73" spans="1:11" s="10" customFormat="1" ht="15.75">
      <c r="A73" s="85" t="s">
        <v>617</v>
      </c>
      <c r="B73" s="100">
        <v>2</v>
      </c>
      <c r="C73" s="81">
        <v>2284</v>
      </c>
      <c r="D73" s="81">
        <v>2284</v>
      </c>
      <c r="E73" s="81">
        <v>2284</v>
      </c>
      <c r="F73" s="81">
        <v>2284</v>
      </c>
      <c r="G73" s="81"/>
      <c r="H73" s="81"/>
      <c r="I73" s="81"/>
      <c r="J73" s="81"/>
      <c r="K73" s="266">
        <f t="shared" si="0"/>
        <v>0</v>
      </c>
    </row>
    <row r="74" spans="1:11" s="10" customFormat="1" ht="15.75">
      <c r="A74" s="85" t="s">
        <v>618</v>
      </c>
      <c r="B74" s="100">
        <v>2</v>
      </c>
      <c r="C74" s="81">
        <v>1024</v>
      </c>
      <c r="D74" s="81">
        <v>1024</v>
      </c>
      <c r="E74" s="81">
        <v>1024</v>
      </c>
      <c r="F74" s="81">
        <v>1024</v>
      </c>
      <c r="G74" s="81"/>
      <c r="H74" s="81"/>
      <c r="I74" s="81"/>
      <c r="J74" s="81"/>
      <c r="K74" s="266">
        <f aca="true" t="shared" si="1" ref="K74:K137">F74-E74</f>
        <v>0</v>
      </c>
    </row>
    <row r="75" spans="1:11" s="10" customFormat="1" ht="15.75">
      <c r="A75" s="85" t="s">
        <v>619</v>
      </c>
      <c r="B75" s="100">
        <v>2</v>
      </c>
      <c r="C75" s="81">
        <v>25200</v>
      </c>
      <c r="D75" s="81">
        <v>25200</v>
      </c>
      <c r="E75" s="81">
        <v>25200</v>
      </c>
      <c r="F75" s="81">
        <v>25200</v>
      </c>
      <c r="G75" s="81"/>
      <c r="H75" s="81"/>
      <c r="I75" s="81"/>
      <c r="J75" s="81"/>
      <c r="K75" s="266">
        <f t="shared" si="1"/>
        <v>0</v>
      </c>
    </row>
    <row r="76" spans="1:11" s="10" customFormat="1" ht="15.75" hidden="1">
      <c r="A76" s="85" t="s">
        <v>118</v>
      </c>
      <c r="B76" s="17"/>
      <c r="C76" s="81"/>
      <c r="D76" s="81"/>
      <c r="E76" s="81"/>
      <c r="F76" s="81"/>
      <c r="G76" s="81"/>
      <c r="H76" s="81"/>
      <c r="I76" s="81"/>
      <c r="J76" s="81"/>
      <c r="K76" s="266">
        <f t="shared" si="1"/>
        <v>0</v>
      </c>
    </row>
    <row r="77" spans="1:11" s="10" customFormat="1" ht="15.75">
      <c r="A77" s="85" t="s">
        <v>656</v>
      </c>
      <c r="B77" s="17">
        <v>2</v>
      </c>
      <c r="C77" s="81">
        <v>0</v>
      </c>
      <c r="D77" s="81">
        <v>300000</v>
      </c>
      <c r="E77" s="81">
        <v>300000</v>
      </c>
      <c r="F77" s="81">
        <v>300000</v>
      </c>
      <c r="G77" s="81"/>
      <c r="H77" s="81"/>
      <c r="I77" s="81"/>
      <c r="J77" s="81"/>
      <c r="K77" s="266">
        <f t="shared" si="1"/>
        <v>0</v>
      </c>
    </row>
    <row r="78" spans="1:11" s="10" customFormat="1" ht="15.75">
      <c r="A78" s="107" t="s">
        <v>158</v>
      </c>
      <c r="B78" s="17"/>
      <c r="C78" s="81">
        <f>SUM(C72:C77)</f>
        <v>28508</v>
      </c>
      <c r="D78" s="81">
        <f>SUM(D72:D77)</f>
        <v>328508</v>
      </c>
      <c r="E78" s="81">
        <f>SUM(E72:E77)</f>
        <v>328508</v>
      </c>
      <c r="F78" s="81">
        <f>SUM(F72:F77)</f>
        <v>328508</v>
      </c>
      <c r="G78" s="81"/>
      <c r="H78" s="81"/>
      <c r="I78" s="81"/>
      <c r="J78" s="81"/>
      <c r="K78" s="266">
        <f t="shared" si="1"/>
        <v>0</v>
      </c>
    </row>
    <row r="79" spans="1:11" s="10" customFormat="1" ht="15.75" hidden="1">
      <c r="A79" s="85" t="s">
        <v>447</v>
      </c>
      <c r="B79" s="100">
        <v>2</v>
      </c>
      <c r="C79" s="125"/>
      <c r="D79" s="125"/>
      <c r="E79" s="125"/>
      <c r="F79" s="125"/>
      <c r="G79" s="125"/>
      <c r="H79" s="125"/>
      <c r="I79" s="125"/>
      <c r="J79" s="125"/>
      <c r="K79" s="266">
        <f t="shared" si="1"/>
        <v>0</v>
      </c>
    </row>
    <row r="80" spans="1:11" s="10" customFormat="1" ht="15.75" hidden="1">
      <c r="A80" s="85" t="s">
        <v>449</v>
      </c>
      <c r="B80" s="100">
        <v>2</v>
      </c>
      <c r="C80" s="125"/>
      <c r="D80" s="125"/>
      <c r="E80" s="125"/>
      <c r="F80" s="125"/>
      <c r="G80" s="125"/>
      <c r="H80" s="125"/>
      <c r="I80" s="125"/>
      <c r="J80" s="125"/>
      <c r="K80" s="266">
        <f t="shared" si="1"/>
        <v>0</v>
      </c>
    </row>
    <row r="81" spans="1:11" s="10" customFormat="1" ht="15.75" hidden="1">
      <c r="A81" s="85" t="s">
        <v>450</v>
      </c>
      <c r="B81" s="100">
        <v>2</v>
      </c>
      <c r="C81" s="125"/>
      <c r="D81" s="125"/>
      <c r="E81" s="125"/>
      <c r="F81" s="125"/>
      <c r="G81" s="125"/>
      <c r="H81" s="125"/>
      <c r="I81" s="125"/>
      <c r="J81" s="125"/>
      <c r="K81" s="266">
        <f t="shared" si="1"/>
        <v>0</v>
      </c>
    </row>
    <row r="82" spans="1:11" s="10" customFormat="1" ht="15.75" hidden="1">
      <c r="A82" s="85" t="s">
        <v>451</v>
      </c>
      <c r="B82" s="100">
        <v>2</v>
      </c>
      <c r="C82" s="125"/>
      <c r="D82" s="125"/>
      <c r="E82" s="125"/>
      <c r="F82" s="125"/>
      <c r="G82" s="125"/>
      <c r="H82" s="125"/>
      <c r="I82" s="125"/>
      <c r="J82" s="125"/>
      <c r="K82" s="266">
        <f t="shared" si="1"/>
        <v>0</v>
      </c>
    </row>
    <row r="83" spans="1:11" s="10" customFormat="1" ht="15.75" hidden="1">
      <c r="A83" s="85" t="s">
        <v>452</v>
      </c>
      <c r="B83" s="17">
        <v>2</v>
      </c>
      <c r="C83" s="125"/>
      <c r="D83" s="125"/>
      <c r="E83" s="125"/>
      <c r="F83" s="125"/>
      <c r="G83" s="125"/>
      <c r="H83" s="125"/>
      <c r="I83" s="125"/>
      <c r="J83" s="125"/>
      <c r="K83" s="266">
        <f t="shared" si="1"/>
        <v>0</v>
      </c>
    </row>
    <row r="84" spans="1:11" s="10" customFormat="1" ht="15.75" hidden="1">
      <c r="A84" s="85" t="s">
        <v>453</v>
      </c>
      <c r="B84" s="17">
        <v>2</v>
      </c>
      <c r="C84" s="125"/>
      <c r="D84" s="125"/>
      <c r="E84" s="125"/>
      <c r="F84" s="125"/>
      <c r="G84" s="125"/>
      <c r="H84" s="125"/>
      <c r="I84" s="125"/>
      <c r="J84" s="125"/>
      <c r="K84" s="266">
        <f t="shared" si="1"/>
        <v>0</v>
      </c>
    </row>
    <row r="85" spans="1:11" s="10" customFormat="1" ht="15.75" hidden="1">
      <c r="A85" s="85" t="s">
        <v>118</v>
      </c>
      <c r="B85" s="17"/>
      <c r="C85" s="125"/>
      <c r="D85" s="125"/>
      <c r="E85" s="125"/>
      <c r="F85" s="125"/>
      <c r="G85" s="125"/>
      <c r="H85" s="125"/>
      <c r="I85" s="125"/>
      <c r="J85" s="125"/>
      <c r="K85" s="266">
        <f t="shared" si="1"/>
        <v>0</v>
      </c>
    </row>
    <row r="86" spans="1:11" s="10" customFormat="1" ht="15.75" hidden="1">
      <c r="A86" s="85" t="s">
        <v>118</v>
      </c>
      <c r="B86" s="17"/>
      <c r="C86" s="125"/>
      <c r="D86" s="125"/>
      <c r="E86" s="125"/>
      <c r="F86" s="125"/>
      <c r="G86" s="125"/>
      <c r="H86" s="125"/>
      <c r="I86" s="125"/>
      <c r="J86" s="125"/>
      <c r="K86" s="266">
        <f t="shared" si="1"/>
        <v>0</v>
      </c>
    </row>
    <row r="87" spans="1:11" s="10" customFormat="1" ht="15.75" hidden="1">
      <c r="A87" s="107" t="s">
        <v>291</v>
      </c>
      <c r="B87" s="17"/>
      <c r="C87" s="81">
        <f>SUM(C79:C86)</f>
        <v>0</v>
      </c>
      <c r="D87" s="81">
        <f>SUM(D79:D86)</f>
        <v>0</v>
      </c>
      <c r="E87" s="81">
        <f>SUM(E79:E86)</f>
        <v>0</v>
      </c>
      <c r="F87" s="81">
        <f>SUM(F79:F86)</f>
        <v>0</v>
      </c>
      <c r="G87" s="81"/>
      <c r="H87" s="81"/>
      <c r="I87" s="81"/>
      <c r="J87" s="81"/>
      <c r="K87" s="266">
        <f t="shared" si="1"/>
        <v>0</v>
      </c>
    </row>
    <row r="88" spans="1:11" s="10" customFormat="1" ht="15.75" hidden="1">
      <c r="A88" s="61"/>
      <c r="B88" s="17"/>
      <c r="C88" s="125"/>
      <c r="D88" s="125"/>
      <c r="E88" s="125"/>
      <c r="F88" s="125"/>
      <c r="G88" s="125"/>
      <c r="H88" s="125"/>
      <c r="I88" s="125"/>
      <c r="J88" s="125"/>
      <c r="K88" s="266">
        <f t="shared" si="1"/>
        <v>0</v>
      </c>
    </row>
    <row r="89" spans="1:11" s="10" customFormat="1" ht="15.75" hidden="1">
      <c r="A89" s="61"/>
      <c r="B89" s="17"/>
      <c r="C89" s="125"/>
      <c r="D89" s="125"/>
      <c r="E89" s="125"/>
      <c r="F89" s="125"/>
      <c r="G89" s="125"/>
      <c r="H89" s="125"/>
      <c r="I89" s="125"/>
      <c r="J89" s="125"/>
      <c r="K89" s="266">
        <f t="shared" si="1"/>
        <v>0</v>
      </c>
    </row>
    <row r="90" spans="1:11" s="10" customFormat="1" ht="31.5">
      <c r="A90" s="108" t="s">
        <v>292</v>
      </c>
      <c r="B90" s="17"/>
      <c r="C90" s="81">
        <f>C62+C66+C71+C78+C87</f>
        <v>28508</v>
      </c>
      <c r="D90" s="81">
        <f>D62+D66+D71+D78+D87</f>
        <v>328508</v>
      </c>
      <c r="E90" s="81">
        <f>E62+E66+E71+E78+E87</f>
        <v>359508</v>
      </c>
      <c r="F90" s="81">
        <f>F62+F66+F71+F78+F87</f>
        <v>359508</v>
      </c>
      <c r="G90" s="81"/>
      <c r="H90" s="81"/>
      <c r="I90" s="81"/>
      <c r="J90" s="81"/>
      <c r="K90" s="266">
        <f t="shared" si="1"/>
        <v>0</v>
      </c>
    </row>
    <row r="91" spans="1:11" s="10" customFormat="1" ht="31.5">
      <c r="A91" s="40" t="s">
        <v>263</v>
      </c>
      <c r="B91" s="100"/>
      <c r="C91" s="82">
        <f>SUM(C92:C92:C94)</f>
        <v>14569002</v>
      </c>
      <c r="D91" s="82">
        <f>SUM(D92:D92:D94)</f>
        <v>14869002</v>
      </c>
      <c r="E91" s="82">
        <f>SUM(E92:E92:E94)</f>
        <v>15134762</v>
      </c>
      <c r="F91" s="82">
        <f>SUM(F92:F92:F94)</f>
        <v>15134762</v>
      </c>
      <c r="G91" s="82"/>
      <c r="H91" s="82"/>
      <c r="I91" s="82"/>
      <c r="J91" s="82"/>
      <c r="K91" s="266">
        <f t="shared" si="1"/>
        <v>0</v>
      </c>
    </row>
    <row r="92" spans="1:11" s="10" customFormat="1" ht="15.75">
      <c r="A92" s="85" t="s">
        <v>382</v>
      </c>
      <c r="B92" s="98">
        <v>1</v>
      </c>
      <c r="C92" s="81">
        <f>SUMIF($B$7:$B$91,"1",C$7:C$91)</f>
        <v>0</v>
      </c>
      <c r="D92" s="81">
        <f>SUMIF($B$7:$B$91,"1",D$7:D$91)</f>
        <v>0</v>
      </c>
      <c r="E92" s="81">
        <f>SUMIF($B$7:$B$91,"1",E$7:E$91)</f>
        <v>0</v>
      </c>
      <c r="F92" s="81">
        <f>SUMIF($B$7:$B$91,"1",F$7:F$91)</f>
        <v>0</v>
      </c>
      <c r="G92" s="81"/>
      <c r="H92" s="81"/>
      <c r="I92" s="81"/>
      <c r="J92" s="81"/>
      <c r="K92" s="266">
        <f t="shared" si="1"/>
        <v>0</v>
      </c>
    </row>
    <row r="93" spans="1:11" s="10" customFormat="1" ht="15.75">
      <c r="A93" s="85" t="s">
        <v>229</v>
      </c>
      <c r="B93" s="98">
        <v>2</v>
      </c>
      <c r="C93" s="81">
        <f>SUMIF($B$7:$B$91,"2",C$7:C$91)</f>
        <v>14569002</v>
      </c>
      <c r="D93" s="81">
        <f>SUMIF($B$7:$B$91,"2",D$7:D$91)</f>
        <v>14869002</v>
      </c>
      <c r="E93" s="81">
        <f>SUMIF($B$7:$B$91,"2",E$7:E$91)</f>
        <v>15134762</v>
      </c>
      <c r="F93" s="81">
        <f>SUMIF($B$7:$B$91,"2",F$7:F$91)</f>
        <v>15134762</v>
      </c>
      <c r="G93" s="81"/>
      <c r="H93" s="81"/>
      <c r="I93" s="81"/>
      <c r="J93" s="81"/>
      <c r="K93" s="266">
        <f t="shared" si="1"/>
        <v>0</v>
      </c>
    </row>
    <row r="94" spans="1:11" s="10" customFormat="1" ht="15.75">
      <c r="A94" s="85" t="s">
        <v>124</v>
      </c>
      <c r="B94" s="98">
        <v>3</v>
      </c>
      <c r="C94" s="81">
        <f>SUMIF($B$7:$B$91,"3",C$7:C$91)</f>
        <v>0</v>
      </c>
      <c r="D94" s="81">
        <f>SUMIF($B$7:$B$91,"3",D$7:D$91)</f>
        <v>0</v>
      </c>
      <c r="E94" s="81">
        <f>SUMIF($B$7:$B$91,"3",E$7:E$91)</f>
        <v>0</v>
      </c>
      <c r="F94" s="81">
        <f>SUMIF($B$7:$B$91,"3",F$7:F$91)</f>
        <v>0</v>
      </c>
      <c r="G94" s="81"/>
      <c r="H94" s="81"/>
      <c r="I94" s="81"/>
      <c r="J94" s="81"/>
      <c r="K94" s="266">
        <f t="shared" si="1"/>
        <v>0</v>
      </c>
    </row>
    <row r="95" spans="1:11" s="10" customFormat="1" ht="15.75" hidden="1">
      <c r="A95" s="65" t="s">
        <v>293</v>
      </c>
      <c r="B95" s="17"/>
      <c r="C95" s="81"/>
      <c r="D95" s="81"/>
      <c r="E95" s="81"/>
      <c r="F95" s="81"/>
      <c r="G95" s="81"/>
      <c r="H95" s="81"/>
      <c r="I95" s="81"/>
      <c r="J95" s="81"/>
      <c r="K95" s="266">
        <f t="shared" si="1"/>
        <v>0</v>
      </c>
    </row>
    <row r="96" spans="1:11" s="10" customFormat="1" ht="15.75" hidden="1">
      <c r="A96" s="85" t="s">
        <v>155</v>
      </c>
      <c r="B96" s="17">
        <v>2</v>
      </c>
      <c r="C96" s="81"/>
      <c r="D96" s="81"/>
      <c r="E96" s="81"/>
      <c r="F96" s="81"/>
      <c r="G96" s="81"/>
      <c r="H96" s="81"/>
      <c r="I96" s="81"/>
      <c r="J96" s="81"/>
      <c r="K96" s="266">
        <f t="shared" si="1"/>
        <v>0</v>
      </c>
    </row>
    <row r="97" spans="1:11" s="10" customFormat="1" ht="15.75" hidden="1">
      <c r="A97" s="85" t="s">
        <v>295</v>
      </c>
      <c r="B97" s="17">
        <v>2</v>
      </c>
      <c r="C97" s="81"/>
      <c r="D97" s="81"/>
      <c r="E97" s="81"/>
      <c r="F97" s="81"/>
      <c r="G97" s="81"/>
      <c r="H97" s="81"/>
      <c r="I97" s="81"/>
      <c r="J97" s="81"/>
      <c r="K97" s="266">
        <f t="shared" si="1"/>
        <v>0</v>
      </c>
    </row>
    <row r="98" spans="1:11" s="10" customFormat="1" ht="31.5" hidden="1">
      <c r="A98" s="85" t="s">
        <v>296</v>
      </c>
      <c r="B98" s="17">
        <v>2</v>
      </c>
      <c r="C98" s="81"/>
      <c r="D98" s="81"/>
      <c r="E98" s="81"/>
      <c r="F98" s="81"/>
      <c r="G98" s="81"/>
      <c r="H98" s="81"/>
      <c r="I98" s="81"/>
      <c r="J98" s="81"/>
      <c r="K98" s="266">
        <f t="shared" si="1"/>
        <v>0</v>
      </c>
    </row>
    <row r="99" spans="1:11" s="10" customFormat="1" ht="15.75" hidden="1">
      <c r="A99" s="85" t="s">
        <v>297</v>
      </c>
      <c r="B99" s="17">
        <v>2</v>
      </c>
      <c r="C99" s="81"/>
      <c r="D99" s="81"/>
      <c r="E99" s="81"/>
      <c r="F99" s="81"/>
      <c r="G99" s="81"/>
      <c r="H99" s="81"/>
      <c r="I99" s="81"/>
      <c r="J99" s="81"/>
      <c r="K99" s="266">
        <f t="shared" si="1"/>
        <v>0</v>
      </c>
    </row>
    <row r="100" spans="1:11" s="10" customFormat="1" ht="15.75" hidden="1">
      <c r="A100" s="85" t="s">
        <v>298</v>
      </c>
      <c r="B100" s="17">
        <v>2</v>
      </c>
      <c r="C100" s="81"/>
      <c r="D100" s="81"/>
      <c r="E100" s="81"/>
      <c r="F100" s="81"/>
      <c r="G100" s="81"/>
      <c r="H100" s="81"/>
      <c r="I100" s="81"/>
      <c r="J100" s="81"/>
      <c r="K100" s="266">
        <f t="shared" si="1"/>
        <v>0</v>
      </c>
    </row>
    <row r="101" spans="1:11" s="10" customFormat="1" ht="15.75" hidden="1">
      <c r="A101" s="85" t="s">
        <v>299</v>
      </c>
      <c r="B101" s="17">
        <v>2</v>
      </c>
      <c r="C101" s="81"/>
      <c r="D101" s="81"/>
      <c r="E101" s="81"/>
      <c r="F101" s="81"/>
      <c r="G101" s="81"/>
      <c r="H101" s="81"/>
      <c r="I101" s="81"/>
      <c r="J101" s="81"/>
      <c r="K101" s="266">
        <f t="shared" si="1"/>
        <v>0</v>
      </c>
    </row>
    <row r="102" spans="1:11" s="10" customFormat="1" ht="15.75" hidden="1">
      <c r="A102" s="107" t="s">
        <v>300</v>
      </c>
      <c r="B102" s="17"/>
      <c r="C102" s="81">
        <f>SUM(C96:C101)</f>
        <v>0</v>
      </c>
      <c r="D102" s="81">
        <f>SUM(D96:D101)</f>
        <v>0</v>
      </c>
      <c r="E102" s="81">
        <f>SUM(E96:E101)</f>
        <v>0</v>
      </c>
      <c r="F102" s="81">
        <f>SUM(F96:F101)</f>
        <v>0</v>
      </c>
      <c r="G102" s="81"/>
      <c r="H102" s="81"/>
      <c r="I102" s="81"/>
      <c r="J102" s="81"/>
      <c r="K102" s="266">
        <f t="shared" si="1"/>
        <v>0</v>
      </c>
    </row>
    <row r="103" spans="1:11" s="10" customFormat="1" ht="15.75" hidden="1">
      <c r="A103" s="85"/>
      <c r="B103" s="17"/>
      <c r="C103" s="81"/>
      <c r="D103" s="81"/>
      <c r="E103" s="81"/>
      <c r="F103" s="81"/>
      <c r="G103" s="81"/>
      <c r="H103" s="81"/>
      <c r="I103" s="81"/>
      <c r="J103" s="81"/>
      <c r="K103" s="266">
        <f t="shared" si="1"/>
        <v>0</v>
      </c>
    </row>
    <row r="104" spans="1:11" s="10" customFormat="1" ht="15.75" hidden="1">
      <c r="A104" s="85"/>
      <c r="B104" s="17"/>
      <c r="C104" s="81"/>
      <c r="D104" s="81"/>
      <c r="E104" s="81"/>
      <c r="F104" s="81"/>
      <c r="G104" s="81"/>
      <c r="H104" s="81"/>
      <c r="I104" s="81"/>
      <c r="J104" s="81"/>
      <c r="K104" s="266">
        <f t="shared" si="1"/>
        <v>0</v>
      </c>
    </row>
    <row r="105" spans="1:11" s="10" customFormat="1" ht="15.75" hidden="1">
      <c r="A105" s="107" t="s">
        <v>301</v>
      </c>
      <c r="B105" s="17"/>
      <c r="C105" s="81">
        <f>SUM(C103:C104)</f>
        <v>0</v>
      </c>
      <c r="D105" s="81">
        <f>SUM(D103:D104)</f>
        <v>0</v>
      </c>
      <c r="E105" s="81">
        <f>SUM(E103:E104)</f>
        <v>0</v>
      </c>
      <c r="F105" s="81">
        <f>SUM(F103:F104)</f>
        <v>0</v>
      </c>
      <c r="G105" s="81"/>
      <c r="H105" s="81"/>
      <c r="I105" s="81"/>
      <c r="J105" s="81"/>
      <c r="K105" s="266">
        <f t="shared" si="1"/>
        <v>0</v>
      </c>
    </row>
    <row r="106" spans="1:11" s="10" customFormat="1" ht="15.75" hidden="1">
      <c r="A106" s="108" t="s">
        <v>302</v>
      </c>
      <c r="B106" s="17"/>
      <c r="C106" s="81">
        <f>C102+C105</f>
        <v>0</v>
      </c>
      <c r="D106" s="81">
        <f>D102+D105</f>
        <v>0</v>
      </c>
      <c r="E106" s="81">
        <f>E102+E105</f>
        <v>0</v>
      </c>
      <c r="F106" s="81">
        <f>F102+F105</f>
        <v>0</v>
      </c>
      <c r="G106" s="81"/>
      <c r="H106" s="81"/>
      <c r="I106" s="81"/>
      <c r="J106" s="81"/>
      <c r="K106" s="266">
        <f t="shared" si="1"/>
        <v>0</v>
      </c>
    </row>
    <row r="107" spans="1:11" s="10" customFormat="1" ht="15.75" hidden="1">
      <c r="A107" s="61"/>
      <c r="B107" s="17"/>
      <c r="C107" s="81"/>
      <c r="D107" s="81"/>
      <c r="E107" s="81"/>
      <c r="F107" s="81"/>
      <c r="G107" s="81"/>
      <c r="H107" s="81"/>
      <c r="I107" s="81"/>
      <c r="J107" s="81"/>
      <c r="K107" s="266">
        <f t="shared" si="1"/>
        <v>0</v>
      </c>
    </row>
    <row r="108" spans="1:11" s="10" customFormat="1" ht="31.5" hidden="1">
      <c r="A108" s="61" t="s">
        <v>303</v>
      </c>
      <c r="B108" s="17"/>
      <c r="C108" s="81"/>
      <c r="D108" s="81"/>
      <c r="E108" s="81"/>
      <c r="F108" s="81"/>
      <c r="G108" s="81"/>
      <c r="H108" s="81"/>
      <c r="I108" s="81"/>
      <c r="J108" s="81"/>
      <c r="K108" s="266">
        <f t="shared" si="1"/>
        <v>0</v>
      </c>
    </row>
    <row r="109" spans="1:11" s="10" customFormat="1" ht="15.75" hidden="1">
      <c r="A109" s="61"/>
      <c r="B109" s="17"/>
      <c r="C109" s="81"/>
      <c r="D109" s="81"/>
      <c r="E109" s="81"/>
      <c r="F109" s="81"/>
      <c r="G109" s="81"/>
      <c r="H109" s="81"/>
      <c r="I109" s="81"/>
      <c r="J109" s="81"/>
      <c r="K109" s="266">
        <f t="shared" si="1"/>
        <v>0</v>
      </c>
    </row>
    <row r="110" spans="1:11" s="10" customFormat="1" ht="31.5" hidden="1">
      <c r="A110" s="61" t="s">
        <v>304</v>
      </c>
      <c r="B110" s="17"/>
      <c r="C110" s="81"/>
      <c r="D110" s="81"/>
      <c r="E110" s="81"/>
      <c r="F110" s="81"/>
      <c r="G110" s="81"/>
      <c r="H110" s="81"/>
      <c r="I110" s="81"/>
      <c r="J110" s="81"/>
      <c r="K110" s="266">
        <f t="shared" si="1"/>
        <v>0</v>
      </c>
    </row>
    <row r="111" spans="1:11" s="10" customFormat="1" ht="15.75" hidden="1">
      <c r="A111" s="61"/>
      <c r="B111" s="17"/>
      <c r="C111" s="81"/>
      <c r="D111" s="81"/>
      <c r="E111" s="81"/>
      <c r="F111" s="81"/>
      <c r="G111" s="81"/>
      <c r="H111" s="81"/>
      <c r="I111" s="81"/>
      <c r="J111" s="81"/>
      <c r="K111" s="266">
        <f t="shared" si="1"/>
        <v>0</v>
      </c>
    </row>
    <row r="112" spans="1:11" s="10" customFormat="1" ht="31.5" hidden="1">
      <c r="A112" s="61" t="s">
        <v>305</v>
      </c>
      <c r="B112" s="17"/>
      <c r="C112" s="81"/>
      <c r="D112" s="81"/>
      <c r="E112" s="81"/>
      <c r="F112" s="81"/>
      <c r="G112" s="81"/>
      <c r="H112" s="81"/>
      <c r="I112" s="81"/>
      <c r="J112" s="81"/>
      <c r="K112" s="266">
        <f t="shared" si="1"/>
        <v>0</v>
      </c>
    </row>
    <row r="113" spans="1:11" s="10" customFormat="1" ht="31.5" hidden="1">
      <c r="A113" s="85" t="s">
        <v>466</v>
      </c>
      <c r="B113" s="17">
        <v>2</v>
      </c>
      <c r="C113" s="81"/>
      <c r="D113" s="81"/>
      <c r="E113" s="81"/>
      <c r="F113" s="81"/>
      <c r="G113" s="81"/>
      <c r="H113" s="81"/>
      <c r="I113" s="81"/>
      <c r="J113" s="81"/>
      <c r="K113" s="266">
        <f t="shared" si="1"/>
        <v>0</v>
      </c>
    </row>
    <row r="114" spans="1:11" s="10" customFormat="1" ht="15.75">
      <c r="A114" s="107" t="s">
        <v>467</v>
      </c>
      <c r="B114" s="17"/>
      <c r="C114" s="81">
        <f>SUM(C112:C113)</f>
        <v>0</v>
      </c>
      <c r="D114" s="81">
        <f>SUM(D112:D113)</f>
        <v>0</v>
      </c>
      <c r="E114" s="81">
        <f>SUM(E112:E113)</f>
        <v>0</v>
      </c>
      <c r="F114" s="81">
        <f>SUM(F112:F113)</f>
        <v>0</v>
      </c>
      <c r="G114" s="81"/>
      <c r="H114" s="81"/>
      <c r="I114" s="81"/>
      <c r="J114" s="81"/>
      <c r="K114" s="266">
        <f t="shared" si="1"/>
        <v>0</v>
      </c>
    </row>
    <row r="115" spans="1:11" s="10" customFormat="1" ht="15.75">
      <c r="A115" s="85" t="s">
        <v>543</v>
      </c>
      <c r="B115" s="17">
        <v>2</v>
      </c>
      <c r="C115" s="81">
        <v>4114800</v>
      </c>
      <c r="D115" s="81">
        <v>4114800</v>
      </c>
      <c r="E115" s="81">
        <v>4114800</v>
      </c>
      <c r="F115" s="81">
        <v>4114800</v>
      </c>
      <c r="G115" s="81"/>
      <c r="H115" s="81"/>
      <c r="I115" s="81"/>
      <c r="J115" s="81"/>
      <c r="K115" s="266">
        <f t="shared" si="1"/>
        <v>0</v>
      </c>
    </row>
    <row r="116" spans="1:11" s="10" customFormat="1" ht="31.5">
      <c r="A116" s="107" t="s">
        <v>482</v>
      </c>
      <c r="B116" s="17"/>
      <c r="C116" s="81">
        <f>SUM(C115)</f>
        <v>4114800</v>
      </c>
      <c r="D116" s="81">
        <f>SUM(D115)</f>
        <v>4114800</v>
      </c>
      <c r="E116" s="81">
        <f>SUM(E115)</f>
        <v>4114800</v>
      </c>
      <c r="F116" s="81">
        <f>SUM(F115)</f>
        <v>4114800</v>
      </c>
      <c r="G116" s="81"/>
      <c r="H116" s="81"/>
      <c r="I116" s="81"/>
      <c r="J116" s="81"/>
      <c r="K116" s="266">
        <f t="shared" si="1"/>
        <v>0</v>
      </c>
    </row>
    <row r="117" spans="1:11" s="10" customFormat="1" ht="15.75" hidden="1">
      <c r="A117" s="107"/>
      <c r="B117" s="17"/>
      <c r="C117" s="81"/>
      <c r="D117" s="81"/>
      <c r="E117" s="81"/>
      <c r="F117" s="81"/>
      <c r="G117" s="81"/>
      <c r="H117" s="81"/>
      <c r="I117" s="81"/>
      <c r="J117" s="81"/>
      <c r="K117" s="266">
        <f t="shared" si="1"/>
        <v>0</v>
      </c>
    </row>
    <row r="118" spans="1:11" s="10" customFormat="1" ht="15.75" hidden="1">
      <c r="A118" s="85" t="s">
        <v>494</v>
      </c>
      <c r="B118" s="17">
        <v>2</v>
      </c>
      <c r="C118" s="81"/>
      <c r="D118" s="81"/>
      <c r="E118" s="81"/>
      <c r="F118" s="81"/>
      <c r="G118" s="81"/>
      <c r="H118" s="81"/>
      <c r="I118" s="81"/>
      <c r="J118" s="81"/>
      <c r="K118" s="266">
        <f t="shared" si="1"/>
        <v>0</v>
      </c>
    </row>
    <row r="119" spans="1:11" s="10" customFormat="1" ht="15.75" hidden="1">
      <c r="A119" s="107" t="s">
        <v>157</v>
      </c>
      <c r="B119" s="17"/>
      <c r="C119" s="81">
        <f>SUM(C117:C118)</f>
        <v>0</v>
      </c>
      <c r="D119" s="81">
        <f>SUM(D117:D118)</f>
        <v>0</v>
      </c>
      <c r="E119" s="81">
        <f>SUM(E117:E118)</f>
        <v>0</v>
      </c>
      <c r="F119" s="81">
        <f>SUM(F117:F118)</f>
        <v>0</v>
      </c>
      <c r="G119" s="81"/>
      <c r="H119" s="81"/>
      <c r="I119" s="81"/>
      <c r="J119" s="81"/>
      <c r="K119" s="266">
        <f t="shared" si="1"/>
        <v>0</v>
      </c>
    </row>
    <row r="120" spans="1:11" s="10" customFormat="1" ht="15.75" hidden="1">
      <c r="A120" s="107"/>
      <c r="B120" s="17"/>
      <c r="C120" s="81"/>
      <c r="D120" s="81"/>
      <c r="E120" s="81"/>
      <c r="F120" s="81"/>
      <c r="G120" s="81"/>
      <c r="H120" s="81"/>
      <c r="I120" s="81"/>
      <c r="J120" s="81"/>
      <c r="K120" s="266">
        <f t="shared" si="1"/>
        <v>0</v>
      </c>
    </row>
    <row r="121" spans="1:11" s="10" customFormat="1" ht="15.75" hidden="1">
      <c r="A121" s="121"/>
      <c r="B121" s="17"/>
      <c r="C121" s="81"/>
      <c r="D121" s="81"/>
      <c r="E121" s="81"/>
      <c r="F121" s="81"/>
      <c r="G121" s="81"/>
      <c r="H121" s="81"/>
      <c r="I121" s="81"/>
      <c r="J121" s="81"/>
      <c r="K121" s="266">
        <f t="shared" si="1"/>
        <v>0</v>
      </c>
    </row>
    <row r="122" spans="1:11" s="10" customFormat="1" ht="15.75" hidden="1">
      <c r="A122" s="121"/>
      <c r="B122" s="17"/>
      <c r="C122" s="81"/>
      <c r="D122" s="81"/>
      <c r="E122" s="81"/>
      <c r="F122" s="81"/>
      <c r="G122" s="81"/>
      <c r="H122" s="81"/>
      <c r="I122" s="81"/>
      <c r="J122" s="81"/>
      <c r="K122" s="266">
        <f t="shared" si="1"/>
        <v>0</v>
      </c>
    </row>
    <row r="123" spans="1:11" s="10" customFormat="1" ht="15.75" hidden="1">
      <c r="A123" s="107" t="s">
        <v>158</v>
      </c>
      <c r="B123" s="17"/>
      <c r="C123" s="81">
        <f>SUM(C121:C122)</f>
        <v>0</v>
      </c>
      <c r="D123" s="81">
        <f>SUM(D121:D122)</f>
        <v>0</v>
      </c>
      <c r="E123" s="81">
        <f>SUM(E121:E122)</f>
        <v>0</v>
      </c>
      <c r="F123" s="81">
        <f>SUM(F121:F122)</f>
        <v>0</v>
      </c>
      <c r="G123" s="81"/>
      <c r="H123" s="81"/>
      <c r="I123" s="81"/>
      <c r="J123" s="81"/>
      <c r="K123" s="266">
        <f t="shared" si="1"/>
        <v>0</v>
      </c>
    </row>
    <row r="124" spans="1:11" s="10" customFormat="1" ht="31.5">
      <c r="A124" s="61" t="s">
        <v>306</v>
      </c>
      <c r="B124" s="17"/>
      <c r="C124" s="81">
        <f>C114+C123+C116+C119</f>
        <v>4114800</v>
      </c>
      <c r="D124" s="81">
        <f>D114+D123+D116+D119</f>
        <v>4114800</v>
      </c>
      <c r="E124" s="81">
        <f>E114+E123+E116+E119</f>
        <v>4114800</v>
      </c>
      <c r="F124" s="81">
        <f>F114+F123+F116+F119</f>
        <v>4114800</v>
      </c>
      <c r="G124" s="81"/>
      <c r="H124" s="81"/>
      <c r="I124" s="81"/>
      <c r="J124" s="81"/>
      <c r="K124" s="266">
        <f t="shared" si="1"/>
        <v>0</v>
      </c>
    </row>
    <row r="125" spans="1:11" s="10" customFormat="1" ht="31.5">
      <c r="A125" s="40" t="s">
        <v>293</v>
      </c>
      <c r="B125" s="100"/>
      <c r="C125" s="82">
        <f>SUM(C126:C126:C128)</f>
        <v>4114800</v>
      </c>
      <c r="D125" s="82">
        <f>SUM(D126:D126:D128)</f>
        <v>4114800</v>
      </c>
      <c r="E125" s="82">
        <f>SUM(E126:E126:E128)</f>
        <v>4114800</v>
      </c>
      <c r="F125" s="82">
        <f>SUM(F126:F126:F128)</f>
        <v>4114800</v>
      </c>
      <c r="G125" s="82"/>
      <c r="H125" s="82"/>
      <c r="I125" s="82"/>
      <c r="J125" s="82"/>
      <c r="K125" s="266">
        <f t="shared" si="1"/>
        <v>0</v>
      </c>
    </row>
    <row r="126" spans="1:11" s="10" customFormat="1" ht="15.75">
      <c r="A126" s="85" t="s">
        <v>382</v>
      </c>
      <c r="B126" s="98">
        <v>1</v>
      </c>
      <c r="C126" s="81">
        <f>SUMIF($B$95:$B$125,"1",C$95:C$125)</f>
        <v>0</v>
      </c>
      <c r="D126" s="81">
        <f>SUMIF($B$95:$B$125,"1",D$95:D$125)</f>
        <v>0</v>
      </c>
      <c r="E126" s="81">
        <f>SUMIF($B$95:$B$125,"1",E$95:E$125)</f>
        <v>0</v>
      </c>
      <c r="F126" s="81">
        <f>SUMIF($B$95:$B$125,"1",F$95:F$125)</f>
        <v>0</v>
      </c>
      <c r="G126" s="81"/>
      <c r="H126" s="81"/>
      <c r="I126" s="81"/>
      <c r="J126" s="81"/>
      <c r="K126" s="266">
        <f t="shared" si="1"/>
        <v>0</v>
      </c>
    </row>
    <row r="127" spans="1:11" s="10" customFormat="1" ht="15.75">
      <c r="A127" s="85" t="s">
        <v>229</v>
      </c>
      <c r="B127" s="98">
        <v>2</v>
      </c>
      <c r="C127" s="81">
        <f>SUMIF($B$95:$B$125,"2",C$95:C$125)</f>
        <v>4114800</v>
      </c>
      <c r="D127" s="81">
        <f>SUMIF($B$95:$B$125,"2",D$95:D$125)</f>
        <v>4114800</v>
      </c>
      <c r="E127" s="81">
        <f>SUMIF($B$95:$B$125,"2",E$95:E$125)</f>
        <v>4114800</v>
      </c>
      <c r="F127" s="81">
        <f>SUMIF($B$95:$B$125,"2",F$95:F$125)</f>
        <v>4114800</v>
      </c>
      <c r="G127" s="81"/>
      <c r="H127" s="81"/>
      <c r="I127" s="81"/>
      <c r="J127" s="81"/>
      <c r="K127" s="266">
        <f t="shared" si="1"/>
        <v>0</v>
      </c>
    </row>
    <row r="128" spans="1:11" s="10" customFormat="1" ht="15.75">
      <c r="A128" s="85" t="s">
        <v>124</v>
      </c>
      <c r="B128" s="98">
        <v>3</v>
      </c>
      <c r="C128" s="81">
        <f>SUMIF($B$95:$B$125,"3",C$95:C$125)</f>
        <v>0</v>
      </c>
      <c r="D128" s="81">
        <f>SUMIF($B$95:$B$125,"3",D$95:D$125)</f>
        <v>0</v>
      </c>
      <c r="E128" s="81">
        <f>SUMIF($B$95:$B$125,"3",E$95:E$125)</f>
        <v>0</v>
      </c>
      <c r="F128" s="81">
        <f>SUMIF($B$95:$B$125,"3",F$95:F$125)</f>
        <v>0</v>
      </c>
      <c r="G128" s="81"/>
      <c r="H128" s="81"/>
      <c r="I128" s="81"/>
      <c r="J128" s="81"/>
      <c r="K128" s="266">
        <f t="shared" si="1"/>
        <v>0</v>
      </c>
    </row>
    <row r="129" spans="1:11" s="10" customFormat="1" ht="15.75">
      <c r="A129" s="65" t="s">
        <v>308</v>
      </c>
      <c r="B129" s="17"/>
      <c r="C129" s="129"/>
      <c r="D129" s="129"/>
      <c r="E129" s="129"/>
      <c r="F129" s="129"/>
      <c r="G129" s="129"/>
      <c r="H129" s="129"/>
      <c r="I129" s="129"/>
      <c r="J129" s="129"/>
      <c r="K129" s="266">
        <f t="shared" si="1"/>
        <v>0</v>
      </c>
    </row>
    <row r="130" spans="1:11" s="10" customFormat="1" ht="15.75" hidden="1">
      <c r="A130" s="85" t="s">
        <v>310</v>
      </c>
      <c r="B130" s="17">
        <v>2</v>
      </c>
      <c r="C130" s="125"/>
      <c r="D130" s="125"/>
      <c r="E130" s="125"/>
      <c r="F130" s="125"/>
      <c r="G130" s="125"/>
      <c r="H130" s="125"/>
      <c r="I130" s="125"/>
      <c r="J130" s="125"/>
      <c r="K130" s="266">
        <f t="shared" si="1"/>
        <v>0</v>
      </c>
    </row>
    <row r="131" spans="1:11" s="10" customFormat="1" ht="15.75" hidden="1">
      <c r="A131" s="108" t="s">
        <v>309</v>
      </c>
      <c r="B131" s="17"/>
      <c r="C131" s="125">
        <f>SUM(C130)</f>
        <v>0</v>
      </c>
      <c r="D131" s="125">
        <f>SUM(D130)</f>
        <v>0</v>
      </c>
      <c r="E131" s="125">
        <f>SUM(E130)</f>
        <v>0</v>
      </c>
      <c r="F131" s="125">
        <f>SUM(F130)</f>
        <v>0</v>
      </c>
      <c r="G131" s="125"/>
      <c r="H131" s="125"/>
      <c r="I131" s="125"/>
      <c r="J131" s="125"/>
      <c r="K131" s="266">
        <f t="shared" si="1"/>
        <v>0</v>
      </c>
    </row>
    <row r="132" spans="1:11" s="10" customFormat="1" ht="15.75" hidden="1">
      <c r="A132" s="85" t="s">
        <v>116</v>
      </c>
      <c r="B132" s="17">
        <v>3</v>
      </c>
      <c r="C132" s="125"/>
      <c r="D132" s="125"/>
      <c r="E132" s="125"/>
      <c r="F132" s="125"/>
      <c r="G132" s="125"/>
      <c r="H132" s="125"/>
      <c r="I132" s="125"/>
      <c r="J132" s="125"/>
      <c r="K132" s="266">
        <f t="shared" si="1"/>
        <v>0</v>
      </c>
    </row>
    <row r="133" spans="1:11" s="10" customFormat="1" ht="15.75">
      <c r="A133" s="85" t="s">
        <v>115</v>
      </c>
      <c r="B133" s="17">
        <v>3</v>
      </c>
      <c r="C133" s="81">
        <v>200000</v>
      </c>
      <c r="D133" s="81">
        <v>200000</v>
      </c>
      <c r="E133" s="81">
        <v>200000</v>
      </c>
      <c r="F133" s="81">
        <v>323000</v>
      </c>
      <c r="G133" s="81"/>
      <c r="H133" s="81"/>
      <c r="I133" s="81"/>
      <c r="J133" s="81"/>
      <c r="K133" s="266">
        <f t="shared" si="1"/>
        <v>123000</v>
      </c>
    </row>
    <row r="134" spans="1:11" s="10" customFormat="1" ht="15.75">
      <c r="A134" s="108" t="s">
        <v>311</v>
      </c>
      <c r="B134" s="17"/>
      <c r="C134" s="81">
        <f>SUM(C132:C133)</f>
        <v>200000</v>
      </c>
      <c r="D134" s="81">
        <f>SUM(D132:D133)</f>
        <v>200000</v>
      </c>
      <c r="E134" s="81">
        <f>SUM(E132:E133)</f>
        <v>200000</v>
      </c>
      <c r="F134" s="81">
        <f>SUM(F132:F133)</f>
        <v>323000</v>
      </c>
      <c r="G134" s="81"/>
      <c r="H134" s="81"/>
      <c r="I134" s="81"/>
      <c r="J134" s="81"/>
      <c r="K134" s="266">
        <f t="shared" si="1"/>
        <v>123000</v>
      </c>
    </row>
    <row r="135" spans="1:11" s="10" customFormat="1" ht="31.5">
      <c r="A135" s="85" t="s">
        <v>312</v>
      </c>
      <c r="B135" s="17">
        <v>3</v>
      </c>
      <c r="C135" s="81">
        <v>150000</v>
      </c>
      <c r="D135" s="81">
        <v>150000</v>
      </c>
      <c r="E135" s="81">
        <v>150000</v>
      </c>
      <c r="F135" s="81">
        <v>150000</v>
      </c>
      <c r="G135" s="81"/>
      <c r="H135" s="81"/>
      <c r="I135" s="81"/>
      <c r="J135" s="81"/>
      <c r="K135" s="266">
        <f t="shared" si="1"/>
        <v>0</v>
      </c>
    </row>
    <row r="136" spans="1:11" s="10" customFormat="1" ht="15.75" hidden="1">
      <c r="A136" s="85" t="s">
        <v>313</v>
      </c>
      <c r="B136" s="17">
        <v>3</v>
      </c>
      <c r="C136" s="125"/>
      <c r="D136" s="125"/>
      <c r="E136" s="125"/>
      <c r="F136" s="125"/>
      <c r="G136" s="125"/>
      <c r="H136" s="125"/>
      <c r="I136" s="125"/>
      <c r="J136" s="125"/>
      <c r="K136" s="266">
        <f t="shared" si="1"/>
        <v>0</v>
      </c>
    </row>
    <row r="137" spans="1:11" s="10" customFormat="1" ht="15.75">
      <c r="A137" s="108" t="s">
        <v>314</v>
      </c>
      <c r="B137" s="17"/>
      <c r="C137" s="81">
        <f>SUM(C135:C136)</f>
        <v>150000</v>
      </c>
      <c r="D137" s="81">
        <f>SUM(D135:D136)</f>
        <v>150000</v>
      </c>
      <c r="E137" s="81">
        <f>SUM(E135:E136)</f>
        <v>150000</v>
      </c>
      <c r="F137" s="81">
        <f>SUM(F135:F136)</f>
        <v>150000</v>
      </c>
      <c r="G137" s="81"/>
      <c r="H137" s="81"/>
      <c r="I137" s="81"/>
      <c r="J137" s="81"/>
      <c r="K137" s="266">
        <f t="shared" si="1"/>
        <v>0</v>
      </c>
    </row>
    <row r="138" spans="1:11" s="10" customFormat="1" ht="31.5">
      <c r="A138" s="85" t="s">
        <v>315</v>
      </c>
      <c r="B138" s="17">
        <v>2</v>
      </c>
      <c r="C138" s="81">
        <v>120000</v>
      </c>
      <c r="D138" s="81">
        <v>120000</v>
      </c>
      <c r="E138" s="81">
        <v>120000</v>
      </c>
      <c r="F138" s="81">
        <v>161000</v>
      </c>
      <c r="G138" s="81"/>
      <c r="H138" s="81"/>
      <c r="I138" s="81"/>
      <c r="J138" s="81"/>
      <c r="K138" s="266">
        <f aca="true" t="shared" si="2" ref="K138:K201">F138-E138</f>
        <v>41000</v>
      </c>
    </row>
    <row r="139" spans="1:11" s="10" customFormat="1" ht="15.75" hidden="1">
      <c r="A139" s="85" t="s">
        <v>316</v>
      </c>
      <c r="B139" s="17">
        <v>2</v>
      </c>
      <c r="C139" s="125"/>
      <c r="D139" s="125"/>
      <c r="E139" s="125"/>
      <c r="F139" s="125"/>
      <c r="G139" s="125"/>
      <c r="H139" s="125"/>
      <c r="I139" s="125"/>
      <c r="J139" s="125"/>
      <c r="K139" s="266">
        <f t="shared" si="2"/>
        <v>0</v>
      </c>
    </row>
    <row r="140" spans="1:11" s="10" customFormat="1" ht="15.75">
      <c r="A140" s="61" t="s">
        <v>317</v>
      </c>
      <c r="B140" s="17"/>
      <c r="C140" s="81">
        <f>SUM(C138:C139)</f>
        <v>120000</v>
      </c>
      <c r="D140" s="81">
        <f>SUM(D138:D139)</f>
        <v>120000</v>
      </c>
      <c r="E140" s="81">
        <f>SUM(E138:E139)</f>
        <v>120000</v>
      </c>
      <c r="F140" s="81">
        <f>SUM(F138:F139)</f>
        <v>161000</v>
      </c>
      <c r="G140" s="81"/>
      <c r="H140" s="81"/>
      <c r="I140" s="81"/>
      <c r="J140" s="81"/>
      <c r="K140" s="266">
        <f t="shared" si="2"/>
        <v>41000</v>
      </c>
    </row>
    <row r="141" spans="1:11" s="10" customFormat="1" ht="15.75" hidden="1">
      <c r="A141" s="85" t="s">
        <v>318</v>
      </c>
      <c r="B141" s="17">
        <v>3</v>
      </c>
      <c r="C141" s="125"/>
      <c r="D141" s="125"/>
      <c r="E141" s="125"/>
      <c r="F141" s="125"/>
      <c r="G141" s="125"/>
      <c r="H141" s="125"/>
      <c r="I141" s="125"/>
      <c r="J141" s="125"/>
      <c r="K141" s="266">
        <f t="shared" si="2"/>
        <v>0</v>
      </c>
    </row>
    <row r="142" spans="1:11" s="10" customFormat="1" ht="15.75" hidden="1">
      <c r="A142" s="85" t="s">
        <v>319</v>
      </c>
      <c r="B142" s="17">
        <v>2</v>
      </c>
      <c r="C142" s="125"/>
      <c r="D142" s="125"/>
      <c r="E142" s="125"/>
      <c r="F142" s="125"/>
      <c r="G142" s="125"/>
      <c r="H142" s="125"/>
      <c r="I142" s="125"/>
      <c r="J142" s="125"/>
      <c r="K142" s="266">
        <f t="shared" si="2"/>
        <v>0</v>
      </c>
    </row>
    <row r="143" spans="1:11" s="10" customFormat="1" ht="15.75" hidden="1">
      <c r="A143" s="108" t="s">
        <v>320</v>
      </c>
      <c r="B143" s="17"/>
      <c r="C143" s="125">
        <f>SUM(C141:C142)</f>
        <v>0</v>
      </c>
      <c r="D143" s="125">
        <f>SUM(D141:D142)</f>
        <v>0</v>
      </c>
      <c r="E143" s="125">
        <f>SUM(E141:E142)</f>
        <v>0</v>
      </c>
      <c r="F143" s="125">
        <f>SUM(F141:F142)</f>
        <v>0</v>
      </c>
      <c r="G143" s="125"/>
      <c r="H143" s="125"/>
      <c r="I143" s="125"/>
      <c r="J143" s="125"/>
      <c r="K143" s="266">
        <f t="shared" si="2"/>
        <v>0</v>
      </c>
    </row>
    <row r="144" spans="1:11" s="10" customFormat="1" ht="15.75" hidden="1">
      <c r="A144" s="85" t="s">
        <v>321</v>
      </c>
      <c r="B144" s="17">
        <v>2</v>
      </c>
      <c r="C144" s="125"/>
      <c r="D144" s="125"/>
      <c r="E144" s="125"/>
      <c r="F144" s="125"/>
      <c r="G144" s="125"/>
      <c r="H144" s="125"/>
      <c r="I144" s="125"/>
      <c r="J144" s="125"/>
      <c r="K144" s="266">
        <f t="shared" si="2"/>
        <v>0</v>
      </c>
    </row>
    <row r="145" spans="1:11" s="10" customFormat="1" ht="15.75" hidden="1">
      <c r="A145" s="85" t="s">
        <v>322</v>
      </c>
      <c r="B145" s="17">
        <v>2</v>
      </c>
      <c r="C145" s="125"/>
      <c r="D145" s="125"/>
      <c r="E145" s="125"/>
      <c r="F145" s="125"/>
      <c r="G145" s="125"/>
      <c r="H145" s="125"/>
      <c r="I145" s="125"/>
      <c r="J145" s="125"/>
      <c r="K145" s="266">
        <f t="shared" si="2"/>
        <v>0</v>
      </c>
    </row>
    <row r="146" spans="1:11" s="10" customFormat="1" ht="15.75" hidden="1">
      <c r="A146" s="85" t="s">
        <v>145</v>
      </c>
      <c r="B146" s="17">
        <v>2</v>
      </c>
      <c r="C146" s="125"/>
      <c r="D146" s="125"/>
      <c r="E146" s="125"/>
      <c r="F146" s="125"/>
      <c r="G146" s="125"/>
      <c r="H146" s="125"/>
      <c r="I146" s="125"/>
      <c r="J146" s="125"/>
      <c r="K146" s="266">
        <f t="shared" si="2"/>
        <v>0</v>
      </c>
    </row>
    <row r="147" spans="1:11" s="10" customFormat="1" ht="15.75" hidden="1">
      <c r="A147" s="85" t="s">
        <v>146</v>
      </c>
      <c r="B147" s="17">
        <v>2</v>
      </c>
      <c r="C147" s="125"/>
      <c r="D147" s="125"/>
      <c r="E147" s="125"/>
      <c r="F147" s="125"/>
      <c r="G147" s="125"/>
      <c r="H147" s="125"/>
      <c r="I147" s="125"/>
      <c r="J147" s="125"/>
      <c r="K147" s="266">
        <f t="shared" si="2"/>
        <v>0</v>
      </c>
    </row>
    <row r="148" spans="1:11" s="10" customFormat="1" ht="15.75" hidden="1">
      <c r="A148" s="85" t="s">
        <v>147</v>
      </c>
      <c r="B148" s="17">
        <v>2</v>
      </c>
      <c r="C148" s="125"/>
      <c r="D148" s="125"/>
      <c r="E148" s="125"/>
      <c r="F148" s="125"/>
      <c r="G148" s="125"/>
      <c r="H148" s="125"/>
      <c r="I148" s="125"/>
      <c r="J148" s="125"/>
      <c r="K148" s="266">
        <f t="shared" si="2"/>
        <v>0</v>
      </c>
    </row>
    <row r="149" spans="1:11" s="10" customFormat="1" ht="31.5" hidden="1">
      <c r="A149" s="85" t="s">
        <v>323</v>
      </c>
      <c r="B149" s="17">
        <v>2</v>
      </c>
      <c r="C149" s="125"/>
      <c r="D149" s="125"/>
      <c r="E149" s="125"/>
      <c r="F149" s="125"/>
      <c r="G149" s="125"/>
      <c r="H149" s="125"/>
      <c r="I149" s="125"/>
      <c r="J149" s="125"/>
      <c r="K149" s="266">
        <f t="shared" si="2"/>
        <v>0</v>
      </c>
    </row>
    <row r="150" spans="1:11" s="10" customFormat="1" ht="15.75" hidden="1">
      <c r="A150" s="85" t="s">
        <v>324</v>
      </c>
      <c r="B150" s="17">
        <v>2</v>
      </c>
      <c r="C150" s="125"/>
      <c r="D150" s="125"/>
      <c r="E150" s="125"/>
      <c r="F150" s="125"/>
      <c r="G150" s="125"/>
      <c r="H150" s="125"/>
      <c r="I150" s="125"/>
      <c r="J150" s="125"/>
      <c r="K150" s="266">
        <f t="shared" si="2"/>
        <v>0</v>
      </c>
    </row>
    <row r="151" spans="1:11" s="10" customFormat="1" ht="15.75">
      <c r="A151" s="85" t="s">
        <v>325</v>
      </c>
      <c r="B151" s="17">
        <v>2</v>
      </c>
      <c r="C151" s="81"/>
      <c r="D151" s="81"/>
      <c r="E151" s="81">
        <v>0</v>
      </c>
      <c r="F151" s="81">
        <v>2350</v>
      </c>
      <c r="G151" s="81"/>
      <c r="H151" s="81"/>
      <c r="I151" s="81"/>
      <c r="J151" s="81"/>
      <c r="K151" s="266">
        <f t="shared" si="2"/>
        <v>2350</v>
      </c>
    </row>
    <row r="152" spans="1:11" s="10" customFormat="1" ht="15.75" hidden="1">
      <c r="A152" s="107" t="s">
        <v>326</v>
      </c>
      <c r="B152" s="17"/>
      <c r="C152" s="81">
        <f>SUM(C151)</f>
        <v>0</v>
      </c>
      <c r="D152" s="81">
        <f>SUM(D151)</f>
        <v>0</v>
      </c>
      <c r="E152" s="81">
        <f>SUM(E151)</f>
        <v>0</v>
      </c>
      <c r="F152" s="81">
        <f>SUM(F151)</f>
        <v>2350</v>
      </c>
      <c r="G152" s="81"/>
      <c r="H152" s="81"/>
      <c r="I152" s="81"/>
      <c r="J152" s="81"/>
      <c r="K152" s="266">
        <f t="shared" si="2"/>
        <v>2350</v>
      </c>
    </row>
    <row r="153" spans="1:11" s="10" customFormat="1" ht="15.75">
      <c r="A153" s="108" t="s">
        <v>327</v>
      </c>
      <c r="B153" s="17"/>
      <c r="C153" s="81">
        <f>SUM(C144:C150)+C152</f>
        <v>0</v>
      </c>
      <c r="D153" s="81">
        <f>SUM(D144:D150)+D152</f>
        <v>0</v>
      </c>
      <c r="E153" s="81">
        <f>SUM(E144:E150)+E152</f>
        <v>0</v>
      </c>
      <c r="F153" s="81">
        <f>SUM(F144:F150)+F152</f>
        <v>2350</v>
      </c>
      <c r="G153" s="81"/>
      <c r="H153" s="81"/>
      <c r="I153" s="81"/>
      <c r="J153" s="81"/>
      <c r="K153" s="266">
        <f t="shared" si="2"/>
        <v>2350</v>
      </c>
    </row>
    <row r="154" spans="1:11" s="10" customFormat="1" ht="15.75">
      <c r="A154" s="40" t="s">
        <v>308</v>
      </c>
      <c r="B154" s="100"/>
      <c r="C154" s="82">
        <f>SUM(C155:C155:C157)</f>
        <v>470000</v>
      </c>
      <c r="D154" s="82">
        <f>SUM(D155:D155:D157)</f>
        <v>470000</v>
      </c>
      <c r="E154" s="82">
        <f>SUM(E155:E155:E157)</f>
        <v>470000</v>
      </c>
      <c r="F154" s="82">
        <f>SUM(F155:F155:F157)</f>
        <v>636350</v>
      </c>
      <c r="G154" s="82"/>
      <c r="H154" s="82"/>
      <c r="I154" s="82"/>
      <c r="J154" s="82"/>
      <c r="K154" s="266">
        <f t="shared" si="2"/>
        <v>166350</v>
      </c>
    </row>
    <row r="155" spans="1:11" s="10" customFormat="1" ht="15.75">
      <c r="A155" s="85" t="s">
        <v>382</v>
      </c>
      <c r="B155" s="98">
        <v>1</v>
      </c>
      <c r="C155" s="81">
        <f>SUMIF($B$129:$B$154,"1",C$129:C$154)</f>
        <v>0</v>
      </c>
      <c r="D155" s="81">
        <f>SUMIF($B$129:$B$154,"1",D$129:D$154)</f>
        <v>0</v>
      </c>
      <c r="E155" s="81">
        <f>SUMIF($B$129:$B$154,"1",E$129:E$154)</f>
        <v>0</v>
      </c>
      <c r="F155" s="81">
        <f>SUMIF($B$129:$B$154,"1",F$129:F$154)</f>
        <v>0</v>
      </c>
      <c r="G155" s="81"/>
      <c r="H155" s="81"/>
      <c r="I155" s="81"/>
      <c r="J155" s="81"/>
      <c r="K155" s="266">
        <f t="shared" si="2"/>
        <v>0</v>
      </c>
    </row>
    <row r="156" spans="1:11" s="10" customFormat="1" ht="15.75">
      <c r="A156" s="85" t="s">
        <v>229</v>
      </c>
      <c r="B156" s="98">
        <v>2</v>
      </c>
      <c r="C156" s="81">
        <f>SUMIF($B$129:$B$154,"2",C$129:C$154)</f>
        <v>120000</v>
      </c>
      <c r="D156" s="81">
        <f>SUMIF($B$129:$B$154,"2",D$129:D$154)</f>
        <v>120000</v>
      </c>
      <c r="E156" s="81">
        <f>SUMIF($B$129:$B$154,"2",E$129:E$154)</f>
        <v>120000</v>
      </c>
      <c r="F156" s="81">
        <f>SUMIF($B$129:$B$154,"2",F$129:F$154)</f>
        <v>163350</v>
      </c>
      <c r="G156" s="81"/>
      <c r="H156" s="81"/>
      <c r="I156" s="81"/>
      <c r="J156" s="81"/>
      <c r="K156" s="266">
        <f t="shared" si="2"/>
        <v>43350</v>
      </c>
    </row>
    <row r="157" spans="1:11" s="10" customFormat="1" ht="15.75">
      <c r="A157" s="85" t="s">
        <v>124</v>
      </c>
      <c r="B157" s="98">
        <v>3</v>
      </c>
      <c r="C157" s="81">
        <f>SUMIF($B$129:$B$154,"3",C$129:C$154)</f>
        <v>350000</v>
      </c>
      <c r="D157" s="81">
        <f>SUMIF($B$129:$B$154,"3",D$129:D$154)</f>
        <v>350000</v>
      </c>
      <c r="E157" s="81">
        <f>SUMIF($B$129:$B$154,"3",E$129:E$154)</f>
        <v>350000</v>
      </c>
      <c r="F157" s="81">
        <f>SUMIF($B$129:$B$154,"3",F$129:F$154)</f>
        <v>473000</v>
      </c>
      <c r="G157" s="81"/>
      <c r="H157" s="81"/>
      <c r="I157" s="81"/>
      <c r="J157" s="81"/>
      <c r="K157" s="266">
        <f t="shared" si="2"/>
        <v>123000</v>
      </c>
    </row>
    <row r="158" spans="1:11" s="10" customFormat="1" ht="15.75">
      <c r="A158" s="65" t="s">
        <v>332</v>
      </c>
      <c r="B158" s="17"/>
      <c r="C158" s="129"/>
      <c r="D158" s="129"/>
      <c r="E158" s="129"/>
      <c r="F158" s="129"/>
      <c r="G158" s="129"/>
      <c r="H158" s="129"/>
      <c r="I158" s="129"/>
      <c r="J158" s="129"/>
      <c r="K158" s="266">
        <f t="shared" si="2"/>
        <v>0</v>
      </c>
    </row>
    <row r="159" spans="1:11" s="10" customFormat="1" ht="15.75">
      <c r="A159" s="85" t="s">
        <v>665</v>
      </c>
      <c r="B159" s="17">
        <v>2</v>
      </c>
      <c r="C159" s="125"/>
      <c r="D159" s="81">
        <v>0</v>
      </c>
      <c r="E159" s="81">
        <v>1200000</v>
      </c>
      <c r="F159" s="81">
        <v>1200000</v>
      </c>
      <c r="G159" s="125"/>
      <c r="H159" s="125"/>
      <c r="I159" s="125"/>
      <c r="J159" s="125"/>
      <c r="K159" s="266">
        <f t="shared" si="2"/>
        <v>0</v>
      </c>
    </row>
    <row r="160" spans="1:11" s="10" customFormat="1" ht="15.75" hidden="1">
      <c r="A160" s="85" t="s">
        <v>118</v>
      </c>
      <c r="B160" s="17"/>
      <c r="C160" s="125"/>
      <c r="D160" s="81"/>
      <c r="E160" s="81"/>
      <c r="F160" s="81"/>
      <c r="G160" s="125"/>
      <c r="H160" s="125"/>
      <c r="I160" s="125"/>
      <c r="J160" s="125"/>
      <c r="K160" s="266">
        <f t="shared" si="2"/>
        <v>0</v>
      </c>
    </row>
    <row r="161" spans="1:11" s="10" customFormat="1" ht="15.75">
      <c r="A161" s="107" t="s">
        <v>328</v>
      </c>
      <c r="B161" s="17"/>
      <c r="C161" s="125">
        <f>SUM(C159:C160)</f>
        <v>0</v>
      </c>
      <c r="D161" s="81">
        <f>SUM(D159:D160)</f>
        <v>0</v>
      </c>
      <c r="E161" s="81">
        <f>SUM(E159:E160)</f>
        <v>1200000</v>
      </c>
      <c r="F161" s="81">
        <f>SUM(F159:F160)</f>
        <v>1200000</v>
      </c>
      <c r="G161" s="125"/>
      <c r="H161" s="125"/>
      <c r="I161" s="125"/>
      <c r="J161" s="125"/>
      <c r="K161" s="266">
        <f t="shared" si="2"/>
        <v>0</v>
      </c>
    </row>
    <row r="162" spans="1:11" s="10" customFormat="1" ht="15.75">
      <c r="A162" s="85" t="s">
        <v>329</v>
      </c>
      <c r="B162" s="17"/>
      <c r="C162" s="81">
        <f>SUM(C163:C167)</f>
        <v>10000</v>
      </c>
      <c r="D162" s="81">
        <f>SUM(D163:D167)</f>
        <v>10000</v>
      </c>
      <c r="E162" s="81">
        <f>SUM(E163:E167)</f>
        <v>10000</v>
      </c>
      <c r="F162" s="81">
        <f>SUM(F163:F167)</f>
        <v>10000</v>
      </c>
      <c r="G162" s="81"/>
      <c r="H162" s="81"/>
      <c r="I162" s="81"/>
      <c r="J162" s="81"/>
      <c r="K162" s="266">
        <f t="shared" si="2"/>
        <v>0</v>
      </c>
    </row>
    <row r="163" spans="1:11" s="10" customFormat="1" ht="15.75">
      <c r="A163" s="120" t="s">
        <v>435</v>
      </c>
      <c r="B163" s="17">
        <v>2</v>
      </c>
      <c r="C163" s="81">
        <v>5000</v>
      </c>
      <c r="D163" s="81">
        <v>5000</v>
      </c>
      <c r="E163" s="81">
        <v>5000</v>
      </c>
      <c r="F163" s="81">
        <v>5000</v>
      </c>
      <c r="G163" s="81"/>
      <c r="H163" s="81"/>
      <c r="I163" s="81"/>
      <c r="J163" s="81"/>
      <c r="K163" s="266">
        <f t="shared" si="2"/>
        <v>0</v>
      </c>
    </row>
    <row r="164" spans="1:11" s="10" customFormat="1" ht="15.75" hidden="1">
      <c r="A164" s="120" t="s">
        <v>488</v>
      </c>
      <c r="B164" s="17">
        <v>2</v>
      </c>
      <c r="C164" s="125"/>
      <c r="D164" s="125"/>
      <c r="E164" s="125"/>
      <c r="F164" s="125"/>
      <c r="G164" s="125"/>
      <c r="H164" s="125"/>
      <c r="I164" s="125"/>
      <c r="J164" s="125"/>
      <c r="K164" s="266">
        <f t="shared" si="2"/>
        <v>0</v>
      </c>
    </row>
    <row r="165" spans="1:11" s="10" customFormat="1" ht="15.75" hidden="1">
      <c r="A165" s="120" t="s">
        <v>484</v>
      </c>
      <c r="B165" s="17">
        <v>2</v>
      </c>
      <c r="C165" s="125"/>
      <c r="D165" s="125"/>
      <c r="E165" s="125"/>
      <c r="F165" s="125"/>
      <c r="G165" s="125"/>
      <c r="H165" s="125"/>
      <c r="I165" s="125"/>
      <c r="J165" s="125"/>
      <c r="K165" s="266">
        <f t="shared" si="2"/>
        <v>0</v>
      </c>
    </row>
    <row r="166" spans="1:11" s="10" customFormat="1" ht="15.75" hidden="1">
      <c r="A166" s="120" t="s">
        <v>485</v>
      </c>
      <c r="B166" s="17">
        <v>2</v>
      </c>
      <c r="C166" s="125"/>
      <c r="D166" s="125"/>
      <c r="E166" s="125"/>
      <c r="F166" s="125"/>
      <c r="G166" s="125"/>
      <c r="H166" s="125"/>
      <c r="I166" s="125"/>
      <c r="J166" s="125"/>
      <c r="K166" s="266">
        <f t="shared" si="2"/>
        <v>0</v>
      </c>
    </row>
    <row r="167" spans="1:11" s="10" customFormat="1" ht="15.75">
      <c r="A167" s="120" t="s">
        <v>486</v>
      </c>
      <c r="B167" s="17">
        <v>2</v>
      </c>
      <c r="C167" s="81">
        <v>5000</v>
      </c>
      <c r="D167" s="81">
        <v>5000</v>
      </c>
      <c r="E167" s="81">
        <v>5000</v>
      </c>
      <c r="F167" s="81">
        <v>5000</v>
      </c>
      <c r="G167" s="81"/>
      <c r="H167" s="81"/>
      <c r="I167" s="81"/>
      <c r="J167" s="81"/>
      <c r="K167" s="266">
        <f t="shared" si="2"/>
        <v>0</v>
      </c>
    </row>
    <row r="168" spans="1:11" s="10" customFormat="1" ht="15.75" hidden="1">
      <c r="A168" s="85" t="s">
        <v>330</v>
      </c>
      <c r="B168" s="17">
        <v>2</v>
      </c>
      <c r="C168" s="125"/>
      <c r="D168" s="125"/>
      <c r="E168" s="125"/>
      <c r="F168" s="125"/>
      <c r="G168" s="125"/>
      <c r="H168" s="125"/>
      <c r="I168" s="125"/>
      <c r="J168" s="125"/>
      <c r="K168" s="266">
        <f t="shared" si="2"/>
        <v>0</v>
      </c>
    </row>
    <row r="169" spans="1:11" s="10" customFormat="1" ht="15.75" hidden="1">
      <c r="A169" s="85" t="s">
        <v>483</v>
      </c>
      <c r="B169" s="17"/>
      <c r="C169" s="125"/>
      <c r="D169" s="125"/>
      <c r="E169" s="125"/>
      <c r="F169" s="125"/>
      <c r="G169" s="125"/>
      <c r="H169" s="125"/>
      <c r="I169" s="125"/>
      <c r="J169" s="125"/>
      <c r="K169" s="266">
        <f t="shared" si="2"/>
        <v>0</v>
      </c>
    </row>
    <row r="170" spans="1:11" s="10" customFormat="1" ht="15.75">
      <c r="A170" s="108" t="s">
        <v>331</v>
      </c>
      <c r="B170" s="17"/>
      <c r="C170" s="81">
        <f>SUM(C163:C169)</f>
        <v>10000</v>
      </c>
      <c r="D170" s="81">
        <f>SUM(D163:D169)</f>
        <v>10000</v>
      </c>
      <c r="E170" s="81">
        <f>SUM(E163:E169)</f>
        <v>10000</v>
      </c>
      <c r="F170" s="81">
        <f>SUM(F163:F169)</f>
        <v>10000</v>
      </c>
      <c r="G170" s="81"/>
      <c r="H170" s="81"/>
      <c r="I170" s="81"/>
      <c r="J170" s="81"/>
      <c r="K170" s="266">
        <f t="shared" si="2"/>
        <v>0</v>
      </c>
    </row>
    <row r="171" spans="1:11" s="10" customFormat="1" ht="15.75" hidden="1">
      <c r="A171" s="85" t="s">
        <v>118</v>
      </c>
      <c r="B171" s="17"/>
      <c r="C171" s="125"/>
      <c r="D171" s="125"/>
      <c r="E171" s="125"/>
      <c r="F171" s="125"/>
      <c r="G171" s="125"/>
      <c r="H171" s="125"/>
      <c r="I171" s="125"/>
      <c r="J171" s="125"/>
      <c r="K171" s="266">
        <f t="shared" si="2"/>
        <v>0</v>
      </c>
    </row>
    <row r="172" spans="1:11" s="10" customFormat="1" ht="15.75" hidden="1">
      <c r="A172" s="85" t="s">
        <v>118</v>
      </c>
      <c r="B172" s="17"/>
      <c r="C172" s="125"/>
      <c r="D172" s="125"/>
      <c r="E172" s="125"/>
      <c r="F172" s="125"/>
      <c r="G172" s="125"/>
      <c r="H172" s="125"/>
      <c r="I172" s="125"/>
      <c r="J172" s="125"/>
      <c r="K172" s="266">
        <f t="shared" si="2"/>
        <v>0</v>
      </c>
    </row>
    <row r="173" spans="1:11" s="10" customFormat="1" ht="15.75" hidden="1">
      <c r="A173" s="107" t="s">
        <v>333</v>
      </c>
      <c r="B173" s="17"/>
      <c r="C173" s="125">
        <f>SUM(C171:C172)</f>
        <v>0</v>
      </c>
      <c r="D173" s="125">
        <f>SUM(D171:D172)</f>
        <v>0</v>
      </c>
      <c r="E173" s="125">
        <f>SUM(E171:E172)</f>
        <v>0</v>
      </c>
      <c r="F173" s="125">
        <f>SUM(F171:F172)</f>
        <v>0</v>
      </c>
      <c r="G173" s="125"/>
      <c r="H173" s="125"/>
      <c r="I173" s="125"/>
      <c r="J173" s="125"/>
      <c r="K173" s="266">
        <f t="shared" si="2"/>
        <v>0</v>
      </c>
    </row>
    <row r="174" spans="1:11" s="10" customFormat="1" ht="15.75" hidden="1">
      <c r="A174" s="85" t="s">
        <v>118</v>
      </c>
      <c r="B174" s="17"/>
      <c r="C174" s="125"/>
      <c r="D174" s="125"/>
      <c r="E174" s="125"/>
      <c r="F174" s="125"/>
      <c r="G174" s="125"/>
      <c r="H174" s="125"/>
      <c r="I174" s="125"/>
      <c r="J174" s="125"/>
      <c r="K174" s="266">
        <f t="shared" si="2"/>
        <v>0</v>
      </c>
    </row>
    <row r="175" spans="1:11" s="10" customFormat="1" ht="15.75" hidden="1">
      <c r="A175" s="85"/>
      <c r="B175" s="17"/>
      <c r="C175" s="125"/>
      <c r="D175" s="125"/>
      <c r="E175" s="125"/>
      <c r="F175" s="125"/>
      <c r="G175" s="125"/>
      <c r="H175" s="125"/>
      <c r="I175" s="125"/>
      <c r="J175" s="125"/>
      <c r="K175" s="266">
        <f t="shared" si="2"/>
        <v>0</v>
      </c>
    </row>
    <row r="176" spans="1:11" s="10" customFormat="1" ht="15.75" hidden="1">
      <c r="A176" s="107" t="s">
        <v>334</v>
      </c>
      <c r="B176" s="17"/>
      <c r="C176" s="125">
        <f>SUM(C174:C175)</f>
        <v>0</v>
      </c>
      <c r="D176" s="125">
        <f>SUM(D174:D175)</f>
        <v>0</v>
      </c>
      <c r="E176" s="125">
        <f>SUM(E174:E175)</f>
        <v>0</v>
      </c>
      <c r="F176" s="125">
        <f>SUM(F174:F175)</f>
        <v>0</v>
      </c>
      <c r="G176" s="125"/>
      <c r="H176" s="125"/>
      <c r="I176" s="125"/>
      <c r="J176" s="125"/>
      <c r="K176" s="266">
        <f t="shared" si="2"/>
        <v>0</v>
      </c>
    </row>
    <row r="177" spans="1:11" s="10" customFormat="1" ht="15.75" hidden="1">
      <c r="A177" s="61" t="s">
        <v>335</v>
      </c>
      <c r="B177" s="17"/>
      <c r="C177" s="125">
        <f>C173+C176</f>
        <v>0</v>
      </c>
      <c r="D177" s="125">
        <f>D173+D176</f>
        <v>0</v>
      </c>
      <c r="E177" s="125">
        <f>E173+E176</f>
        <v>0</v>
      </c>
      <c r="F177" s="125">
        <f>F173+F176</f>
        <v>0</v>
      </c>
      <c r="G177" s="125"/>
      <c r="H177" s="125"/>
      <c r="I177" s="125"/>
      <c r="J177" s="125"/>
      <c r="K177" s="266">
        <f t="shared" si="2"/>
        <v>0</v>
      </c>
    </row>
    <row r="178" spans="1:11" s="10" customFormat="1" ht="15.75" hidden="1">
      <c r="A178" s="85" t="s">
        <v>336</v>
      </c>
      <c r="B178" s="17">
        <v>2</v>
      </c>
      <c r="C178" s="125"/>
      <c r="D178" s="125"/>
      <c r="E178" s="125"/>
      <c r="F178" s="125"/>
      <c r="G178" s="125"/>
      <c r="H178" s="125"/>
      <c r="I178" s="125"/>
      <c r="J178" s="125"/>
      <c r="K178" s="266">
        <f t="shared" si="2"/>
        <v>0</v>
      </c>
    </row>
    <row r="179" spans="1:11" s="10" customFormat="1" ht="31.5">
      <c r="A179" s="85" t="s">
        <v>337</v>
      </c>
      <c r="B179" s="17">
        <v>2</v>
      </c>
      <c r="C179" s="81">
        <v>21359</v>
      </c>
      <c r="D179" s="81">
        <v>21359</v>
      </c>
      <c r="E179" s="81">
        <v>21359</v>
      </c>
      <c r="F179" s="81">
        <v>21359</v>
      </c>
      <c r="G179" s="81"/>
      <c r="H179" s="81"/>
      <c r="I179" s="81"/>
      <c r="J179" s="81"/>
      <c r="K179" s="266">
        <f t="shared" si="2"/>
        <v>0</v>
      </c>
    </row>
    <row r="180" spans="1:11" s="10" customFormat="1" ht="15.75" hidden="1">
      <c r="A180" s="85" t="s">
        <v>338</v>
      </c>
      <c r="B180" s="17">
        <v>2</v>
      </c>
      <c r="C180" s="125"/>
      <c r="D180" s="125"/>
      <c r="E180" s="125"/>
      <c r="F180" s="125"/>
      <c r="G180" s="125"/>
      <c r="H180" s="125"/>
      <c r="I180" s="125"/>
      <c r="J180" s="125"/>
      <c r="K180" s="266">
        <f t="shared" si="2"/>
        <v>0</v>
      </c>
    </row>
    <row r="181" spans="1:11" s="10" customFormat="1" ht="15.75" hidden="1">
      <c r="A181" s="85" t="s">
        <v>340</v>
      </c>
      <c r="B181" s="17">
        <v>2</v>
      </c>
      <c r="C181" s="125"/>
      <c r="D181" s="125"/>
      <c r="E181" s="125"/>
      <c r="F181" s="125"/>
      <c r="G181" s="125"/>
      <c r="H181" s="125"/>
      <c r="I181" s="125"/>
      <c r="J181" s="125"/>
      <c r="K181" s="266">
        <f t="shared" si="2"/>
        <v>0</v>
      </c>
    </row>
    <row r="182" spans="1:11" s="10" customFormat="1" ht="15.75" hidden="1">
      <c r="A182" s="85" t="s">
        <v>339</v>
      </c>
      <c r="B182" s="17">
        <v>2</v>
      </c>
      <c r="C182" s="125"/>
      <c r="D182" s="125"/>
      <c r="E182" s="125"/>
      <c r="F182" s="125"/>
      <c r="G182" s="125"/>
      <c r="H182" s="125"/>
      <c r="I182" s="125"/>
      <c r="J182" s="125"/>
      <c r="K182" s="266">
        <f t="shared" si="2"/>
        <v>0</v>
      </c>
    </row>
    <row r="183" spans="1:11" s="10" customFormat="1" ht="15.75" hidden="1">
      <c r="A183" s="85" t="s">
        <v>341</v>
      </c>
      <c r="B183" s="17">
        <v>2</v>
      </c>
      <c r="C183" s="125"/>
      <c r="D183" s="125"/>
      <c r="E183" s="125"/>
      <c r="F183" s="125"/>
      <c r="G183" s="125"/>
      <c r="H183" s="125"/>
      <c r="I183" s="125"/>
      <c r="J183" s="125"/>
      <c r="K183" s="266">
        <f t="shared" si="2"/>
        <v>0</v>
      </c>
    </row>
    <row r="184" spans="1:11" s="10" customFormat="1" ht="15.75" hidden="1">
      <c r="A184" s="85" t="s">
        <v>118</v>
      </c>
      <c r="B184" s="17">
        <v>2</v>
      </c>
      <c r="C184" s="125"/>
      <c r="D184" s="125"/>
      <c r="E184" s="125"/>
      <c r="F184" s="125"/>
      <c r="G184" s="125"/>
      <c r="H184" s="125"/>
      <c r="I184" s="125"/>
      <c r="J184" s="125"/>
      <c r="K184" s="266">
        <f t="shared" si="2"/>
        <v>0</v>
      </c>
    </row>
    <row r="185" spans="1:11" s="10" customFormat="1" ht="15.75" hidden="1">
      <c r="A185" s="85" t="s">
        <v>118</v>
      </c>
      <c r="B185" s="17">
        <v>2</v>
      </c>
      <c r="C185" s="125"/>
      <c r="D185" s="125"/>
      <c r="E185" s="125"/>
      <c r="F185" s="125"/>
      <c r="G185" s="125"/>
      <c r="H185" s="125"/>
      <c r="I185" s="125"/>
      <c r="J185" s="125"/>
      <c r="K185" s="266">
        <f t="shared" si="2"/>
        <v>0</v>
      </c>
    </row>
    <row r="186" spans="1:11" s="10" customFormat="1" ht="15.75" hidden="1">
      <c r="A186" s="85" t="s">
        <v>118</v>
      </c>
      <c r="B186" s="17">
        <v>2</v>
      </c>
      <c r="C186" s="125"/>
      <c r="D186" s="125"/>
      <c r="E186" s="125"/>
      <c r="F186" s="125"/>
      <c r="G186" s="125"/>
      <c r="H186" s="125"/>
      <c r="I186" s="125"/>
      <c r="J186" s="125"/>
      <c r="K186" s="266">
        <f t="shared" si="2"/>
        <v>0</v>
      </c>
    </row>
    <row r="187" spans="1:11" s="10" customFormat="1" ht="15.75" hidden="1">
      <c r="A187" s="85" t="s">
        <v>118</v>
      </c>
      <c r="B187" s="17">
        <v>2</v>
      </c>
      <c r="C187" s="125"/>
      <c r="D187" s="125"/>
      <c r="E187" s="125"/>
      <c r="F187" s="125"/>
      <c r="G187" s="125"/>
      <c r="H187" s="125"/>
      <c r="I187" s="125"/>
      <c r="J187" s="125"/>
      <c r="K187" s="266">
        <f t="shared" si="2"/>
        <v>0</v>
      </c>
    </row>
    <row r="188" spans="1:11" s="10" customFormat="1" ht="15.75" hidden="1">
      <c r="A188" s="107" t="s">
        <v>342</v>
      </c>
      <c r="B188" s="17"/>
      <c r="C188" s="125">
        <f>SUM(C184:C187)</f>
        <v>0</v>
      </c>
      <c r="D188" s="125">
        <f>SUM(D184:D187)</f>
        <v>0</v>
      </c>
      <c r="E188" s="125">
        <f>SUM(E184:E187)</f>
        <v>0</v>
      </c>
      <c r="F188" s="125">
        <f>SUM(F184:F187)</f>
        <v>0</v>
      </c>
      <c r="G188" s="125"/>
      <c r="H188" s="125"/>
      <c r="I188" s="125"/>
      <c r="J188" s="125"/>
      <c r="K188" s="266">
        <f t="shared" si="2"/>
        <v>0</v>
      </c>
    </row>
    <row r="189" spans="1:11" s="10" customFormat="1" ht="15.75">
      <c r="A189" s="61" t="s">
        <v>343</v>
      </c>
      <c r="B189" s="17"/>
      <c r="C189" s="81">
        <f>SUM(C178:C183)+C188</f>
        <v>21359</v>
      </c>
      <c r="D189" s="81">
        <f>SUM(D178:D183)+D188</f>
        <v>21359</v>
      </c>
      <c r="E189" s="81">
        <f>SUM(E178:E183)+E188</f>
        <v>21359</v>
      </c>
      <c r="F189" s="81">
        <f>SUM(F178:F183)+F188</f>
        <v>21359</v>
      </c>
      <c r="G189" s="81"/>
      <c r="H189" s="81"/>
      <c r="I189" s="81"/>
      <c r="J189" s="81"/>
      <c r="K189" s="266">
        <f t="shared" si="2"/>
        <v>0</v>
      </c>
    </row>
    <row r="190" spans="1:11" s="10" customFormat="1" ht="15.75">
      <c r="A190" s="85" t="s">
        <v>369</v>
      </c>
      <c r="B190" s="17">
        <v>2</v>
      </c>
      <c r="C190" s="81">
        <v>233150</v>
      </c>
      <c r="D190" s="81">
        <v>233150</v>
      </c>
      <c r="E190" s="81">
        <v>233150</v>
      </c>
      <c r="F190" s="81">
        <v>233150</v>
      </c>
      <c r="G190" s="81"/>
      <c r="H190" s="81"/>
      <c r="I190" s="81"/>
      <c r="J190" s="81"/>
      <c r="K190" s="266">
        <f t="shared" si="2"/>
        <v>0</v>
      </c>
    </row>
    <row r="191" spans="1:11" s="10" customFormat="1" ht="15.75" hidden="1">
      <c r="A191" s="85" t="s">
        <v>344</v>
      </c>
      <c r="B191" s="17">
        <v>2</v>
      </c>
      <c r="C191" s="125"/>
      <c r="D191" s="125"/>
      <c r="E191" s="125"/>
      <c r="F191" s="125"/>
      <c r="G191" s="125"/>
      <c r="H191" s="125"/>
      <c r="I191" s="125"/>
      <c r="J191" s="125"/>
      <c r="K191" s="266">
        <f t="shared" si="2"/>
        <v>0</v>
      </c>
    </row>
    <row r="192" spans="1:11" s="10" customFormat="1" ht="15.75" hidden="1">
      <c r="A192" s="85" t="s">
        <v>345</v>
      </c>
      <c r="B192" s="17">
        <v>2</v>
      </c>
      <c r="C192" s="125"/>
      <c r="D192" s="125"/>
      <c r="E192" s="125"/>
      <c r="F192" s="125"/>
      <c r="G192" s="125"/>
      <c r="H192" s="125"/>
      <c r="I192" s="125"/>
      <c r="J192" s="125"/>
      <c r="K192" s="266">
        <f t="shared" si="2"/>
        <v>0</v>
      </c>
    </row>
    <row r="193" spans="1:11" s="10" customFormat="1" ht="15.75">
      <c r="A193" s="108" t="s">
        <v>346</v>
      </c>
      <c r="B193" s="17"/>
      <c r="C193" s="81">
        <f>SUM(C190:C192)</f>
        <v>233150</v>
      </c>
      <c r="D193" s="81">
        <f>SUM(D190:D192)</f>
        <v>233150</v>
      </c>
      <c r="E193" s="81">
        <f>SUM(E190:E192)</f>
        <v>233150</v>
      </c>
      <c r="F193" s="81">
        <f>SUM(F190:F192)</f>
        <v>233150</v>
      </c>
      <c r="G193" s="81"/>
      <c r="H193" s="81"/>
      <c r="I193" s="81"/>
      <c r="J193" s="81"/>
      <c r="K193" s="266">
        <f t="shared" si="2"/>
        <v>0</v>
      </c>
    </row>
    <row r="194" spans="1:11" s="10" customFormat="1" ht="15.75" hidden="1">
      <c r="A194" s="61" t="s">
        <v>347</v>
      </c>
      <c r="B194" s="17"/>
      <c r="C194" s="125"/>
      <c r="D194" s="125"/>
      <c r="E194" s="125"/>
      <c r="F194" s="125"/>
      <c r="G194" s="125"/>
      <c r="H194" s="125"/>
      <c r="I194" s="125"/>
      <c r="J194" s="125"/>
      <c r="K194" s="266">
        <f t="shared" si="2"/>
        <v>0</v>
      </c>
    </row>
    <row r="195" spans="1:11" s="10" customFormat="1" ht="15.75" hidden="1">
      <c r="A195" s="61" t="s">
        <v>348</v>
      </c>
      <c r="B195" s="17"/>
      <c r="C195" s="125"/>
      <c r="D195" s="125"/>
      <c r="E195" s="125"/>
      <c r="F195" s="125"/>
      <c r="G195" s="125"/>
      <c r="H195" s="125"/>
      <c r="I195" s="125"/>
      <c r="J195" s="125"/>
      <c r="K195" s="266">
        <f t="shared" si="2"/>
        <v>0</v>
      </c>
    </row>
    <row r="196" spans="1:11" s="10" customFormat="1" ht="15.75" hidden="1">
      <c r="A196" s="85" t="s">
        <v>458</v>
      </c>
      <c r="B196" s="17">
        <v>2</v>
      </c>
      <c r="C196" s="125"/>
      <c r="D196" s="125"/>
      <c r="E196" s="125"/>
      <c r="F196" s="125"/>
      <c r="G196" s="125"/>
      <c r="H196" s="125"/>
      <c r="I196" s="125"/>
      <c r="J196" s="125"/>
      <c r="K196" s="266">
        <f t="shared" si="2"/>
        <v>0</v>
      </c>
    </row>
    <row r="197" spans="1:11" s="10" customFormat="1" ht="15.75" hidden="1">
      <c r="A197" s="85" t="s">
        <v>459</v>
      </c>
      <c r="B197" s="17">
        <v>2</v>
      </c>
      <c r="C197" s="81"/>
      <c r="D197" s="81"/>
      <c r="E197" s="81"/>
      <c r="F197" s="81"/>
      <c r="G197" s="81"/>
      <c r="H197" s="81"/>
      <c r="I197" s="81"/>
      <c r="J197" s="81"/>
      <c r="K197" s="266">
        <f t="shared" si="2"/>
        <v>0</v>
      </c>
    </row>
    <row r="198" spans="1:11" s="10" customFormat="1" ht="15.75" hidden="1">
      <c r="A198" s="61" t="s">
        <v>457</v>
      </c>
      <c r="B198" s="17"/>
      <c r="C198" s="81">
        <f>SUM(C196:C197)</f>
        <v>0</v>
      </c>
      <c r="D198" s="81">
        <f>SUM(D196:D197)</f>
        <v>0</v>
      </c>
      <c r="E198" s="81">
        <f>SUM(E196:E197)</f>
        <v>0</v>
      </c>
      <c r="F198" s="81">
        <f>SUM(F196:F197)</f>
        <v>0</v>
      </c>
      <c r="G198" s="81"/>
      <c r="H198" s="81"/>
      <c r="I198" s="81"/>
      <c r="J198" s="81"/>
      <c r="K198" s="266">
        <f t="shared" si="2"/>
        <v>0</v>
      </c>
    </row>
    <row r="199" spans="1:11" s="10" customFormat="1" ht="15.75" hidden="1">
      <c r="A199" s="85" t="s">
        <v>460</v>
      </c>
      <c r="B199" s="17">
        <v>2</v>
      </c>
      <c r="C199" s="125"/>
      <c r="D199" s="125"/>
      <c r="E199" s="125"/>
      <c r="F199" s="125"/>
      <c r="G199" s="125"/>
      <c r="H199" s="125"/>
      <c r="I199" s="125"/>
      <c r="J199" s="125"/>
      <c r="K199" s="266">
        <f t="shared" si="2"/>
        <v>0</v>
      </c>
    </row>
    <row r="200" spans="1:11" s="10" customFormat="1" ht="15.75" hidden="1">
      <c r="A200" s="85" t="s">
        <v>461</v>
      </c>
      <c r="B200" s="17">
        <v>2</v>
      </c>
      <c r="C200" s="125"/>
      <c r="D200" s="125"/>
      <c r="E200" s="125"/>
      <c r="F200" s="125"/>
      <c r="G200" s="125"/>
      <c r="H200" s="125"/>
      <c r="I200" s="125"/>
      <c r="J200" s="125"/>
      <c r="K200" s="266">
        <f t="shared" si="2"/>
        <v>0</v>
      </c>
    </row>
    <row r="201" spans="1:11" s="10" customFormat="1" ht="15.75" hidden="1">
      <c r="A201" s="61" t="s">
        <v>349</v>
      </c>
      <c r="B201" s="104"/>
      <c r="C201" s="125">
        <f>SUM(C199:C200)</f>
        <v>0</v>
      </c>
      <c r="D201" s="125">
        <f>SUM(D199:D200)</f>
        <v>0</v>
      </c>
      <c r="E201" s="125">
        <f>SUM(E199:E200)</f>
        <v>0</v>
      </c>
      <c r="F201" s="125">
        <f>SUM(F199:F200)</f>
        <v>0</v>
      </c>
      <c r="G201" s="125"/>
      <c r="H201" s="125"/>
      <c r="I201" s="125"/>
      <c r="J201" s="125"/>
      <c r="K201" s="266">
        <f t="shared" si="2"/>
        <v>0</v>
      </c>
    </row>
    <row r="202" spans="1:11" s="10" customFormat="1" ht="15.75" hidden="1">
      <c r="A202" s="85" t="s">
        <v>425</v>
      </c>
      <c r="B202" s="104">
        <v>2</v>
      </c>
      <c r="C202" s="125"/>
      <c r="D202" s="125"/>
      <c r="E202" s="125"/>
      <c r="F202" s="125"/>
      <c r="G202" s="125"/>
      <c r="H202" s="125"/>
      <c r="I202" s="125"/>
      <c r="J202" s="125"/>
      <c r="K202" s="266">
        <f aca="true" t="shared" si="3" ref="K202:K265">F202-E202</f>
        <v>0</v>
      </c>
    </row>
    <row r="203" spans="1:11" s="10" customFormat="1" ht="47.25" hidden="1">
      <c r="A203" s="85" t="s">
        <v>350</v>
      </c>
      <c r="B203" s="104"/>
      <c r="C203" s="125"/>
      <c r="D203" s="125"/>
      <c r="E203" s="125"/>
      <c r="F203" s="125"/>
      <c r="G203" s="125"/>
      <c r="H203" s="125"/>
      <c r="I203" s="125"/>
      <c r="J203" s="125"/>
      <c r="K203" s="266">
        <f t="shared" si="3"/>
        <v>0</v>
      </c>
    </row>
    <row r="204" spans="1:11" s="10" customFormat="1" ht="31.5" hidden="1">
      <c r="A204" s="85" t="s">
        <v>351</v>
      </c>
      <c r="B204" s="104">
        <v>2</v>
      </c>
      <c r="C204" s="125"/>
      <c r="D204" s="125"/>
      <c r="E204" s="125"/>
      <c r="F204" s="125"/>
      <c r="G204" s="125"/>
      <c r="H204" s="125"/>
      <c r="I204" s="125"/>
      <c r="J204" s="125"/>
      <c r="K204" s="266">
        <f t="shared" si="3"/>
        <v>0</v>
      </c>
    </row>
    <row r="205" spans="1:11" s="10" customFormat="1" ht="15.75" hidden="1">
      <c r="A205" s="85" t="s">
        <v>541</v>
      </c>
      <c r="B205" s="104">
        <v>2</v>
      </c>
      <c r="C205" s="81"/>
      <c r="D205" s="81"/>
      <c r="E205" s="81"/>
      <c r="F205" s="81"/>
      <c r="G205" s="81"/>
      <c r="H205" s="81"/>
      <c r="I205" s="81"/>
      <c r="J205" s="81"/>
      <c r="K205" s="266">
        <f t="shared" si="3"/>
        <v>0</v>
      </c>
    </row>
    <row r="206" spans="1:11" s="10" customFormat="1" ht="15.75" hidden="1">
      <c r="A206" s="107" t="s">
        <v>545</v>
      </c>
      <c r="B206" s="104"/>
      <c r="C206" s="81">
        <f>SUM(C204:C205)</f>
        <v>0</v>
      </c>
      <c r="D206" s="81">
        <f>SUM(D204:D205)</f>
        <v>0</v>
      </c>
      <c r="E206" s="81">
        <f>SUM(E204:E205)</f>
        <v>0</v>
      </c>
      <c r="F206" s="81">
        <f>SUM(F204:F205)</f>
        <v>0</v>
      </c>
      <c r="G206" s="81"/>
      <c r="H206" s="81"/>
      <c r="I206" s="81"/>
      <c r="J206" s="81"/>
      <c r="K206" s="266">
        <f t="shared" si="3"/>
        <v>0</v>
      </c>
    </row>
    <row r="207" spans="1:11" s="10" customFormat="1" ht="15.75" hidden="1">
      <c r="A207" s="85" t="s">
        <v>118</v>
      </c>
      <c r="B207" s="104"/>
      <c r="C207" s="125"/>
      <c r="D207" s="125"/>
      <c r="E207" s="125"/>
      <c r="F207" s="125"/>
      <c r="G207" s="125"/>
      <c r="H207" s="125"/>
      <c r="I207" s="125"/>
      <c r="J207" s="125"/>
      <c r="K207" s="266">
        <f t="shared" si="3"/>
        <v>0</v>
      </c>
    </row>
    <row r="208" spans="1:11" s="10" customFormat="1" ht="15.75">
      <c r="A208" s="85" t="s">
        <v>652</v>
      </c>
      <c r="B208" s="104">
        <v>2</v>
      </c>
      <c r="C208" s="81">
        <v>0</v>
      </c>
      <c r="D208" s="81">
        <v>9300</v>
      </c>
      <c r="E208" s="81">
        <v>9300</v>
      </c>
      <c r="F208" s="81">
        <v>9300</v>
      </c>
      <c r="G208" s="125"/>
      <c r="H208" s="125"/>
      <c r="I208" s="125"/>
      <c r="J208" s="125"/>
      <c r="K208" s="266">
        <f t="shared" si="3"/>
        <v>0</v>
      </c>
    </row>
    <row r="209" spans="1:11" s="10" customFormat="1" ht="15.75">
      <c r="A209" s="107" t="s">
        <v>352</v>
      </c>
      <c r="B209" s="104"/>
      <c r="C209" s="81">
        <f>SUM(C207:C208)</f>
        <v>0</v>
      </c>
      <c r="D209" s="81">
        <f>SUM(D207:D208)</f>
        <v>9300</v>
      </c>
      <c r="E209" s="81">
        <f>SUM(E207:E208)</f>
        <v>9300</v>
      </c>
      <c r="F209" s="81">
        <f>SUM(F207:F208)</f>
        <v>9300</v>
      </c>
      <c r="G209" s="81"/>
      <c r="H209" s="81"/>
      <c r="I209" s="81"/>
      <c r="J209" s="81"/>
      <c r="K209" s="266">
        <f t="shared" si="3"/>
        <v>0</v>
      </c>
    </row>
    <row r="210" spans="1:11" s="10" customFormat="1" ht="15.75">
      <c r="A210" s="61" t="s">
        <v>426</v>
      </c>
      <c r="B210" s="104"/>
      <c r="C210" s="81">
        <f>SUM(C203)+C206+C209</f>
        <v>0</v>
      </c>
      <c r="D210" s="81">
        <f>SUM(D203)+D206+D209</f>
        <v>9300</v>
      </c>
      <c r="E210" s="81">
        <f>SUM(E203)+E206+E209</f>
        <v>9300</v>
      </c>
      <c r="F210" s="81">
        <f>SUM(F203)+F206+F209</f>
        <v>9300</v>
      </c>
      <c r="G210" s="81"/>
      <c r="H210" s="81"/>
      <c r="I210" s="81"/>
      <c r="J210" s="81"/>
      <c r="K210" s="266">
        <f t="shared" si="3"/>
        <v>0</v>
      </c>
    </row>
    <row r="211" spans="1:11" s="10" customFormat="1" ht="15.75">
      <c r="A211" s="40" t="s">
        <v>332</v>
      </c>
      <c r="B211" s="100"/>
      <c r="C211" s="82">
        <f>SUM(C212:C212:C214)</f>
        <v>264509</v>
      </c>
      <c r="D211" s="82">
        <f>SUM(D212:D212:D214)</f>
        <v>273809</v>
      </c>
      <c r="E211" s="82">
        <f>SUM(E212:E212:E214)</f>
        <v>1473809</v>
      </c>
      <c r="F211" s="82">
        <f>SUM(F212:F212:F214)</f>
        <v>1473809</v>
      </c>
      <c r="G211" s="82"/>
      <c r="H211" s="82"/>
      <c r="I211" s="82"/>
      <c r="J211" s="82"/>
      <c r="K211" s="266">
        <f t="shared" si="3"/>
        <v>0</v>
      </c>
    </row>
    <row r="212" spans="1:11" s="10" customFormat="1" ht="15.75">
      <c r="A212" s="85" t="s">
        <v>382</v>
      </c>
      <c r="B212" s="98">
        <v>1</v>
      </c>
      <c r="C212" s="81">
        <f>SUMIF($B$158:$B$211,"1",C$158:C$211)</f>
        <v>0</v>
      </c>
      <c r="D212" s="81">
        <f>SUMIF($B$158:$B$211,"1",D$158:D$211)</f>
        <v>0</v>
      </c>
      <c r="E212" s="81">
        <f>SUMIF($B$158:$B$211,"1",E$158:E$211)</f>
        <v>0</v>
      </c>
      <c r="F212" s="81">
        <f>SUMIF($B$158:$B$211,"1",F$158:F$211)</f>
        <v>0</v>
      </c>
      <c r="G212" s="81"/>
      <c r="H212" s="81"/>
      <c r="I212" s="81"/>
      <c r="J212" s="81"/>
      <c r="K212" s="266">
        <f t="shared" si="3"/>
        <v>0</v>
      </c>
    </row>
    <row r="213" spans="1:11" s="10" customFormat="1" ht="15.75">
      <c r="A213" s="85" t="s">
        <v>229</v>
      </c>
      <c r="B213" s="98">
        <v>2</v>
      </c>
      <c r="C213" s="81">
        <f>SUMIF($B$158:$B$211,"2",C$158:C$211)</f>
        <v>264509</v>
      </c>
      <c r="D213" s="81">
        <f>SUMIF($B$158:$B$211,"2",D$158:D$211)</f>
        <v>273809</v>
      </c>
      <c r="E213" s="81">
        <f>SUMIF($B$158:$B$211,"2",E$158:E$211)</f>
        <v>1473809</v>
      </c>
      <c r="F213" s="81">
        <f>SUMIF($B$158:$B$211,"2",F$158:F$211)</f>
        <v>1473809</v>
      </c>
      <c r="G213" s="81"/>
      <c r="H213" s="81"/>
      <c r="I213" s="81"/>
      <c r="J213" s="81"/>
      <c r="K213" s="266">
        <f t="shared" si="3"/>
        <v>0</v>
      </c>
    </row>
    <row r="214" spans="1:11" s="10" customFormat="1" ht="15.75">
      <c r="A214" s="85" t="s">
        <v>124</v>
      </c>
      <c r="B214" s="98">
        <v>3</v>
      </c>
      <c r="C214" s="81">
        <f>SUMIF($B$158:$B$211,"3",C$158:C$211)</f>
        <v>0</v>
      </c>
      <c r="D214" s="81">
        <f>SUMIF($B$158:$B$211,"3",D$158:D$211)</f>
        <v>0</v>
      </c>
      <c r="E214" s="81">
        <f>SUMIF($B$158:$B$211,"3",E$158:E$211)</f>
        <v>0</v>
      </c>
      <c r="F214" s="81">
        <f>SUMIF($B$158:$B$211,"3",F$158:F$211)</f>
        <v>0</v>
      </c>
      <c r="G214" s="81"/>
      <c r="H214" s="81"/>
      <c r="I214" s="81"/>
      <c r="J214" s="81"/>
      <c r="K214" s="266">
        <f t="shared" si="3"/>
        <v>0</v>
      </c>
    </row>
    <row r="215" spans="1:11" s="10" customFormat="1" ht="15.75">
      <c r="A215" s="65" t="s">
        <v>353</v>
      </c>
      <c r="B215" s="17"/>
      <c r="C215" s="129"/>
      <c r="D215" s="129"/>
      <c r="E215" s="129"/>
      <c r="F215" s="129"/>
      <c r="G215" s="129"/>
      <c r="H215" s="129"/>
      <c r="I215" s="129"/>
      <c r="J215" s="129"/>
      <c r="K215" s="266">
        <f t="shared" si="3"/>
        <v>0</v>
      </c>
    </row>
    <row r="216" spans="1:11" s="10" customFormat="1" ht="15.75" hidden="1">
      <c r="A216" s="85" t="s">
        <v>117</v>
      </c>
      <c r="B216" s="104"/>
      <c r="C216" s="125"/>
      <c r="D216" s="125"/>
      <c r="E216" s="125"/>
      <c r="F216" s="125"/>
      <c r="G216" s="125"/>
      <c r="H216" s="125"/>
      <c r="I216" s="125"/>
      <c r="J216" s="125"/>
      <c r="K216" s="266">
        <f t="shared" si="3"/>
        <v>0</v>
      </c>
    </row>
    <row r="217" spans="1:11" s="10" customFormat="1" ht="15.75" hidden="1">
      <c r="A217" s="108" t="s">
        <v>354</v>
      </c>
      <c r="B217" s="104"/>
      <c r="C217" s="81">
        <f>SUM(C216)</f>
        <v>0</v>
      </c>
      <c r="D217" s="81">
        <f>SUM(D216)</f>
        <v>0</v>
      </c>
      <c r="E217" s="81">
        <f>SUM(E216)</f>
        <v>0</v>
      </c>
      <c r="F217" s="81">
        <f>SUM(F216)</f>
        <v>0</v>
      </c>
      <c r="G217" s="125"/>
      <c r="H217" s="125"/>
      <c r="I217" s="125"/>
      <c r="J217" s="125"/>
      <c r="K217" s="266">
        <f t="shared" si="3"/>
        <v>0</v>
      </c>
    </row>
    <row r="218" spans="1:11" s="10" customFormat="1" ht="15.75">
      <c r="A218" s="85" t="s">
        <v>355</v>
      </c>
      <c r="B218" s="104">
        <v>2</v>
      </c>
      <c r="C218" s="81">
        <v>0</v>
      </c>
      <c r="D218" s="81">
        <v>23211</v>
      </c>
      <c r="E218" s="81">
        <v>23211</v>
      </c>
      <c r="F218" s="81">
        <v>23211</v>
      </c>
      <c r="G218" s="125"/>
      <c r="H218" s="125"/>
      <c r="I218" s="125"/>
      <c r="J218" s="125"/>
      <c r="K218" s="266">
        <f t="shared" si="3"/>
        <v>0</v>
      </c>
    </row>
    <row r="219" spans="1:11" s="10" customFormat="1" ht="15.75">
      <c r="A219" s="85" t="s">
        <v>664</v>
      </c>
      <c r="B219" s="104">
        <v>2</v>
      </c>
      <c r="C219" s="81"/>
      <c r="D219" s="81">
        <v>0</v>
      </c>
      <c r="E219" s="81">
        <v>160400</v>
      </c>
      <c r="F219" s="81">
        <v>160400</v>
      </c>
      <c r="G219" s="125"/>
      <c r="H219" s="125"/>
      <c r="I219" s="125"/>
      <c r="J219" s="125"/>
      <c r="K219" s="266">
        <f t="shared" si="3"/>
        <v>0</v>
      </c>
    </row>
    <row r="220" spans="1:11" s="10" customFormat="1" ht="15.75" hidden="1">
      <c r="A220" s="85" t="s">
        <v>612</v>
      </c>
      <c r="B220" s="104">
        <v>2</v>
      </c>
      <c r="C220" s="81"/>
      <c r="D220" s="81"/>
      <c r="E220" s="81"/>
      <c r="F220" s="81"/>
      <c r="G220" s="125"/>
      <c r="H220" s="125"/>
      <c r="I220" s="125"/>
      <c r="J220" s="125"/>
      <c r="K220" s="266">
        <f t="shared" si="3"/>
        <v>0</v>
      </c>
    </row>
    <row r="221" spans="1:11" s="10" customFormat="1" ht="31.5">
      <c r="A221" s="107" t="s">
        <v>357</v>
      </c>
      <c r="B221" s="104"/>
      <c r="C221" s="81">
        <f>SUM(C219:C220)</f>
        <v>0</v>
      </c>
      <c r="D221" s="81">
        <f>SUM(D219:D220)</f>
        <v>0</v>
      </c>
      <c r="E221" s="81">
        <f>SUM(E219:E220)</f>
        <v>160400</v>
      </c>
      <c r="F221" s="81">
        <f>SUM(F219:F220)</f>
        <v>160400</v>
      </c>
      <c r="G221" s="125"/>
      <c r="H221" s="125"/>
      <c r="I221" s="125"/>
      <c r="J221" s="125"/>
      <c r="K221" s="266">
        <f t="shared" si="3"/>
        <v>0</v>
      </c>
    </row>
    <row r="222" spans="1:11" s="10" customFormat="1" ht="15.75">
      <c r="A222" s="61" t="s">
        <v>356</v>
      </c>
      <c r="B222" s="104"/>
      <c r="C222" s="81">
        <f>C218+C221</f>
        <v>0</v>
      </c>
      <c r="D222" s="81">
        <f>D218+D221</f>
        <v>23211</v>
      </c>
      <c r="E222" s="81">
        <f>E218+E221</f>
        <v>183611</v>
      </c>
      <c r="F222" s="81">
        <f>F218+F221</f>
        <v>183611</v>
      </c>
      <c r="G222" s="125"/>
      <c r="H222" s="125"/>
      <c r="I222" s="125"/>
      <c r="J222" s="125"/>
      <c r="K222" s="266">
        <f t="shared" si="3"/>
        <v>0</v>
      </c>
    </row>
    <row r="223" spans="1:11" s="10" customFormat="1" ht="15.75" hidden="1">
      <c r="A223" s="85" t="s">
        <v>117</v>
      </c>
      <c r="B223" s="104">
        <v>2</v>
      </c>
      <c r="C223" s="125"/>
      <c r="D223" s="125"/>
      <c r="E223" s="125"/>
      <c r="F223" s="125"/>
      <c r="G223" s="125"/>
      <c r="H223" s="125"/>
      <c r="I223" s="125"/>
      <c r="J223" s="125"/>
      <c r="K223" s="266">
        <f t="shared" si="3"/>
        <v>0</v>
      </c>
    </row>
    <row r="224" spans="1:11" s="10" customFormat="1" ht="15.75">
      <c r="A224" s="85" t="s">
        <v>666</v>
      </c>
      <c r="B224" s="104">
        <v>2</v>
      </c>
      <c r="C224" s="125"/>
      <c r="D224" s="81">
        <v>0</v>
      </c>
      <c r="E224" s="81">
        <v>15732</v>
      </c>
      <c r="F224" s="81">
        <v>15732</v>
      </c>
      <c r="G224" s="125"/>
      <c r="H224" s="125"/>
      <c r="I224" s="125"/>
      <c r="J224" s="125"/>
      <c r="K224" s="266">
        <f t="shared" si="3"/>
        <v>0</v>
      </c>
    </row>
    <row r="225" spans="1:11" s="10" customFormat="1" ht="15.75">
      <c r="A225" s="108" t="s">
        <v>358</v>
      </c>
      <c r="B225" s="104"/>
      <c r="C225" s="81">
        <f>SUM(C223:C224)</f>
        <v>0</v>
      </c>
      <c r="D225" s="81">
        <f>SUM(D223:D224)</f>
        <v>0</v>
      </c>
      <c r="E225" s="81">
        <f>SUM(E223:E224)</f>
        <v>15732</v>
      </c>
      <c r="F225" s="81">
        <f>SUM(F223:F224)</f>
        <v>15732</v>
      </c>
      <c r="G225" s="81"/>
      <c r="H225" s="81"/>
      <c r="I225" s="81"/>
      <c r="J225" s="81"/>
      <c r="K225" s="266">
        <f t="shared" si="3"/>
        <v>0</v>
      </c>
    </row>
    <row r="226" spans="1:11" s="10" customFormat="1" ht="15.75" hidden="1">
      <c r="A226" s="85" t="s">
        <v>359</v>
      </c>
      <c r="B226" s="104">
        <v>2</v>
      </c>
      <c r="C226" s="125"/>
      <c r="D226" s="125"/>
      <c r="E226" s="125"/>
      <c r="F226" s="125"/>
      <c r="G226" s="125"/>
      <c r="H226" s="125"/>
      <c r="I226" s="125"/>
      <c r="J226" s="125"/>
      <c r="K226" s="266">
        <f t="shared" si="3"/>
        <v>0</v>
      </c>
    </row>
    <row r="227" spans="1:11" s="10" customFormat="1" ht="15.75" hidden="1">
      <c r="A227" s="85" t="s">
        <v>360</v>
      </c>
      <c r="B227" s="104">
        <v>2</v>
      </c>
      <c r="C227" s="125"/>
      <c r="D227" s="125"/>
      <c r="E227" s="125"/>
      <c r="F227" s="125"/>
      <c r="G227" s="125"/>
      <c r="H227" s="125"/>
      <c r="I227" s="125"/>
      <c r="J227" s="125"/>
      <c r="K227" s="266">
        <f t="shared" si="3"/>
        <v>0</v>
      </c>
    </row>
    <row r="228" spans="1:11" s="10" customFormat="1" ht="15.75" hidden="1">
      <c r="A228" s="61" t="s">
        <v>361</v>
      </c>
      <c r="B228" s="104"/>
      <c r="C228" s="81">
        <f>SUM(C226:C227)</f>
        <v>0</v>
      </c>
      <c r="D228" s="81">
        <f>SUM(D226:D227)</f>
        <v>0</v>
      </c>
      <c r="E228" s="81">
        <f>SUM(E226:E227)</f>
        <v>0</v>
      </c>
      <c r="F228" s="81">
        <f>SUM(F226:F227)</f>
        <v>0</v>
      </c>
      <c r="G228" s="81"/>
      <c r="H228" s="81"/>
      <c r="I228" s="81"/>
      <c r="J228" s="81"/>
      <c r="K228" s="266">
        <f t="shared" si="3"/>
        <v>0</v>
      </c>
    </row>
    <row r="229" spans="1:11" s="10" customFormat="1" ht="15.75" hidden="1">
      <c r="A229" s="61" t="s">
        <v>362</v>
      </c>
      <c r="B229" s="104">
        <v>2</v>
      </c>
      <c r="C229" s="125"/>
      <c r="D229" s="125"/>
      <c r="E229" s="125"/>
      <c r="F229" s="125"/>
      <c r="G229" s="125"/>
      <c r="H229" s="125"/>
      <c r="I229" s="125"/>
      <c r="J229" s="125"/>
      <c r="K229" s="266">
        <f t="shared" si="3"/>
        <v>0</v>
      </c>
    </row>
    <row r="230" spans="1:11" s="10" customFormat="1" ht="15.75">
      <c r="A230" s="40" t="s">
        <v>353</v>
      </c>
      <c r="B230" s="100"/>
      <c r="C230" s="82">
        <f>SUM(C231:C231:C233)</f>
        <v>0</v>
      </c>
      <c r="D230" s="82">
        <f>SUM(D231:D231:D233)</f>
        <v>23211</v>
      </c>
      <c r="E230" s="82">
        <f>SUM(E231:E231:E233)</f>
        <v>199343</v>
      </c>
      <c r="F230" s="82">
        <f>SUM(F231:F231:F233)</f>
        <v>199343</v>
      </c>
      <c r="G230" s="82"/>
      <c r="H230" s="82"/>
      <c r="I230" s="82"/>
      <c r="J230" s="82"/>
      <c r="K230" s="266">
        <f t="shared" si="3"/>
        <v>0</v>
      </c>
    </row>
    <row r="231" spans="1:11" s="10" customFormat="1" ht="15.75">
      <c r="A231" s="85" t="s">
        <v>382</v>
      </c>
      <c r="B231" s="98">
        <v>1</v>
      </c>
      <c r="C231" s="81">
        <f>SUMIF($B$215:$B$230,"1",C$215:C$230)</f>
        <v>0</v>
      </c>
      <c r="D231" s="81">
        <f>SUMIF($B$215:$B$230,"1",D$215:D$230)</f>
        <v>0</v>
      </c>
      <c r="E231" s="81">
        <f>SUMIF($B$215:$B$230,"1",E$215:E$230)</f>
        <v>0</v>
      </c>
      <c r="F231" s="81">
        <f>SUMIF($B$215:$B$230,"1",F$215:F$230)</f>
        <v>0</v>
      </c>
      <c r="G231" s="81"/>
      <c r="H231" s="81"/>
      <c r="I231" s="81"/>
      <c r="J231" s="81"/>
      <c r="K231" s="266">
        <f t="shared" si="3"/>
        <v>0</v>
      </c>
    </row>
    <row r="232" spans="1:11" s="10" customFormat="1" ht="15.75">
      <c r="A232" s="85" t="s">
        <v>229</v>
      </c>
      <c r="B232" s="98">
        <v>2</v>
      </c>
      <c r="C232" s="81">
        <f>SUMIF($B$215:$B$230,"2",C$215:C$230)</f>
        <v>0</v>
      </c>
      <c r="D232" s="81">
        <f>SUMIF($B$215:$B$230,"2",D$215:D$230)</f>
        <v>23211</v>
      </c>
      <c r="E232" s="81">
        <f>SUMIF($B$215:$B$230,"2",E$215:E$230)</f>
        <v>199343</v>
      </c>
      <c r="F232" s="81">
        <f>SUMIF($B$215:$B$230,"2",F$215:F$230)</f>
        <v>199343</v>
      </c>
      <c r="G232" s="81"/>
      <c r="H232" s="81"/>
      <c r="I232" s="81"/>
      <c r="J232" s="81"/>
      <c r="K232" s="266">
        <f t="shared" si="3"/>
        <v>0</v>
      </c>
    </row>
    <row r="233" spans="1:11" s="10" customFormat="1" ht="15.75">
      <c r="A233" s="85" t="s">
        <v>124</v>
      </c>
      <c r="B233" s="98">
        <v>3</v>
      </c>
      <c r="C233" s="81">
        <f>SUMIF($B$215:$B$230,"3",C$215:C$230)</f>
        <v>0</v>
      </c>
      <c r="D233" s="81">
        <f>SUMIF($B$215:$B$230,"3",D$215:D$230)</f>
        <v>0</v>
      </c>
      <c r="E233" s="81">
        <f>SUMIF($B$215:$B$230,"3",E$215:E$230)</f>
        <v>0</v>
      </c>
      <c r="F233" s="81">
        <f>SUMIF($B$215:$B$230,"3",F$215:F$230)</f>
        <v>0</v>
      </c>
      <c r="G233" s="81"/>
      <c r="H233" s="81"/>
      <c r="I233" s="81"/>
      <c r="J233" s="81"/>
      <c r="K233" s="266">
        <f t="shared" si="3"/>
        <v>0</v>
      </c>
    </row>
    <row r="234" spans="1:11" s="10" customFormat="1" ht="15.75" hidden="1">
      <c r="A234" s="65" t="s">
        <v>366</v>
      </c>
      <c r="B234" s="17"/>
      <c r="C234" s="129"/>
      <c r="D234" s="129"/>
      <c r="E234" s="129"/>
      <c r="F234" s="129"/>
      <c r="G234" s="129"/>
      <c r="H234" s="129"/>
      <c r="I234" s="129"/>
      <c r="J234" s="129"/>
      <c r="K234" s="266">
        <f t="shared" si="3"/>
        <v>0</v>
      </c>
    </row>
    <row r="235" spans="1:11" s="10" customFormat="1" ht="15.75" hidden="1">
      <c r="A235" s="85"/>
      <c r="B235" s="17"/>
      <c r="C235" s="129"/>
      <c r="D235" s="129"/>
      <c r="E235" s="129"/>
      <c r="F235" s="129"/>
      <c r="G235" s="129"/>
      <c r="H235" s="129"/>
      <c r="I235" s="129"/>
      <c r="J235" s="129"/>
      <c r="K235" s="266">
        <f t="shared" si="3"/>
        <v>0</v>
      </c>
    </row>
    <row r="236" spans="1:11" s="10" customFormat="1" ht="31.5" hidden="1">
      <c r="A236" s="61" t="s">
        <v>365</v>
      </c>
      <c r="B236" s="17"/>
      <c r="C236" s="125"/>
      <c r="D236" s="125"/>
      <c r="E236" s="125"/>
      <c r="F236" s="125"/>
      <c r="G236" s="125"/>
      <c r="H236" s="125"/>
      <c r="I236" s="125"/>
      <c r="J236" s="125"/>
      <c r="K236" s="266">
        <f t="shared" si="3"/>
        <v>0</v>
      </c>
    </row>
    <row r="237" spans="1:11" s="10" customFormat="1" ht="15.75" hidden="1">
      <c r="A237" s="85"/>
      <c r="B237" s="17"/>
      <c r="C237" s="125"/>
      <c r="D237" s="125"/>
      <c r="E237" s="125"/>
      <c r="F237" s="125"/>
      <c r="G237" s="125"/>
      <c r="H237" s="125"/>
      <c r="I237" s="125"/>
      <c r="J237" s="125"/>
      <c r="K237" s="266">
        <f t="shared" si="3"/>
        <v>0</v>
      </c>
    </row>
    <row r="238" spans="1:11" s="10" customFormat="1" ht="15.75" hidden="1">
      <c r="A238" s="85" t="s">
        <v>473</v>
      </c>
      <c r="B238" s="17">
        <v>2</v>
      </c>
      <c r="C238" s="125"/>
      <c r="D238" s="125"/>
      <c r="E238" s="125"/>
      <c r="F238" s="125"/>
      <c r="G238" s="125"/>
      <c r="H238" s="125"/>
      <c r="I238" s="125"/>
      <c r="J238" s="125"/>
      <c r="K238" s="266">
        <f t="shared" si="3"/>
        <v>0</v>
      </c>
    </row>
    <row r="239" spans="1:11" s="10" customFormat="1" ht="31.5" hidden="1">
      <c r="A239" s="61" t="s">
        <v>427</v>
      </c>
      <c r="B239" s="17"/>
      <c r="C239" s="81">
        <f>SUM(C237:C238)</f>
        <v>0</v>
      </c>
      <c r="D239" s="81">
        <f>SUM(D237:D238)</f>
        <v>0</v>
      </c>
      <c r="E239" s="81">
        <f>SUM(E237:E238)</f>
        <v>0</v>
      </c>
      <c r="F239" s="81">
        <f>SUM(F237:F238)</f>
        <v>0</v>
      </c>
      <c r="G239" s="81"/>
      <c r="H239" s="81"/>
      <c r="I239" s="81"/>
      <c r="J239" s="81"/>
      <c r="K239" s="266">
        <f t="shared" si="3"/>
        <v>0</v>
      </c>
    </row>
    <row r="240" spans="1:11" s="10" customFormat="1" ht="15.75" hidden="1">
      <c r="A240" s="61"/>
      <c r="B240" s="17"/>
      <c r="C240" s="125"/>
      <c r="D240" s="125"/>
      <c r="E240" s="125"/>
      <c r="F240" s="125"/>
      <c r="G240" s="125"/>
      <c r="H240" s="125"/>
      <c r="I240" s="125"/>
      <c r="J240" s="125"/>
      <c r="K240" s="266">
        <f t="shared" si="3"/>
        <v>0</v>
      </c>
    </row>
    <row r="241" spans="1:11" s="10" customFormat="1" ht="31.5" hidden="1">
      <c r="A241" s="85" t="s">
        <v>573</v>
      </c>
      <c r="B241" s="17">
        <v>2</v>
      </c>
      <c r="C241" s="81"/>
      <c r="D241" s="81"/>
      <c r="E241" s="81"/>
      <c r="F241" s="81"/>
      <c r="G241" s="81"/>
      <c r="H241" s="81"/>
      <c r="I241" s="81"/>
      <c r="J241" s="81"/>
      <c r="K241" s="266">
        <f t="shared" si="3"/>
        <v>0</v>
      </c>
    </row>
    <row r="242" spans="1:11" s="10" customFormat="1" ht="15.75" hidden="1">
      <c r="A242" s="85" t="s">
        <v>572</v>
      </c>
      <c r="B242" s="17">
        <v>2</v>
      </c>
      <c r="C242" s="81"/>
      <c r="D242" s="81"/>
      <c r="E242" s="81"/>
      <c r="F242" s="81"/>
      <c r="G242" s="81"/>
      <c r="H242" s="81"/>
      <c r="I242" s="81"/>
      <c r="J242" s="81"/>
      <c r="K242" s="266">
        <f t="shared" si="3"/>
        <v>0</v>
      </c>
    </row>
    <row r="243" spans="1:11" s="10" customFormat="1" ht="15.75" hidden="1">
      <c r="A243" s="61" t="s">
        <v>428</v>
      </c>
      <c r="B243" s="17"/>
      <c r="C243" s="125"/>
      <c r="D243" s="125"/>
      <c r="E243" s="125"/>
      <c r="F243" s="125"/>
      <c r="G243" s="125"/>
      <c r="H243" s="125"/>
      <c r="I243" s="125"/>
      <c r="J243" s="125"/>
      <c r="K243" s="266">
        <f t="shared" si="3"/>
        <v>0</v>
      </c>
    </row>
    <row r="244" spans="1:11" s="10" customFormat="1" ht="15.75" hidden="1">
      <c r="A244" s="40" t="s">
        <v>366</v>
      </c>
      <c r="B244" s="100"/>
      <c r="C244" s="82">
        <f>SUM(C245:C245:C247)</f>
        <v>0</v>
      </c>
      <c r="D244" s="82">
        <f>SUM(D245:D245:D247)</f>
        <v>0</v>
      </c>
      <c r="E244" s="82">
        <f>SUM(E245:E245:E247)</f>
        <v>0</v>
      </c>
      <c r="F244" s="82">
        <f>SUM(F245:F245:F247)</f>
        <v>0</v>
      </c>
      <c r="G244" s="82"/>
      <c r="H244" s="82"/>
      <c r="I244" s="82"/>
      <c r="J244" s="82"/>
      <c r="K244" s="266">
        <f t="shared" si="3"/>
        <v>0</v>
      </c>
    </row>
    <row r="245" spans="1:11" s="10" customFormat="1" ht="15.75" hidden="1">
      <c r="A245" s="85" t="s">
        <v>382</v>
      </c>
      <c r="B245" s="98">
        <v>1</v>
      </c>
      <c r="C245" s="81">
        <f>SUMIF($B$234:$B$244,"1",C$234:C$244)</f>
        <v>0</v>
      </c>
      <c r="D245" s="81">
        <f>SUMIF($B$234:$B$244,"1",D$234:D$244)</f>
        <v>0</v>
      </c>
      <c r="E245" s="81">
        <f>SUMIF($B$234:$B$244,"1",E$234:E$244)</f>
        <v>0</v>
      </c>
      <c r="F245" s="81">
        <f>SUMIF($B$234:$B$244,"1",F$234:F$244)</f>
        <v>0</v>
      </c>
      <c r="G245" s="81"/>
      <c r="H245" s="81"/>
      <c r="I245" s="81"/>
      <c r="J245" s="81"/>
      <c r="K245" s="266">
        <f t="shared" si="3"/>
        <v>0</v>
      </c>
    </row>
    <row r="246" spans="1:11" s="10" customFormat="1" ht="15.75" hidden="1">
      <c r="A246" s="85" t="s">
        <v>229</v>
      </c>
      <c r="B246" s="98">
        <v>2</v>
      </c>
      <c r="C246" s="81">
        <f>SUMIF($B$234:$B$244,"2",C$234:C$244)</f>
        <v>0</v>
      </c>
      <c r="D246" s="81">
        <f>SUMIF($B$234:$B$244,"2",D$234:D$244)</f>
        <v>0</v>
      </c>
      <c r="E246" s="81">
        <f>SUMIF($B$234:$B$244,"2",E$234:E$244)</f>
        <v>0</v>
      </c>
      <c r="F246" s="81">
        <f>SUMIF($B$234:$B$244,"2",F$234:F$244)</f>
        <v>0</v>
      </c>
      <c r="G246" s="81"/>
      <c r="H246" s="81"/>
      <c r="I246" s="81"/>
      <c r="J246" s="81"/>
      <c r="K246" s="266">
        <f t="shared" si="3"/>
        <v>0</v>
      </c>
    </row>
    <row r="247" spans="1:11" s="10" customFormat="1" ht="15.75" hidden="1">
      <c r="A247" s="85" t="s">
        <v>124</v>
      </c>
      <c r="B247" s="98">
        <v>3</v>
      </c>
      <c r="C247" s="81">
        <f>SUMIF($B$234:$B$244,"3",C$234:C$244)</f>
        <v>0</v>
      </c>
      <c r="D247" s="81">
        <f>SUMIF($B$234:$B$244,"3",D$234:D$244)</f>
        <v>0</v>
      </c>
      <c r="E247" s="81">
        <f>SUMIF($B$234:$B$244,"3",E$234:E$244)</f>
        <v>0</v>
      </c>
      <c r="F247" s="81">
        <f>SUMIF($B$234:$B$244,"3",F$234:F$244)</f>
        <v>0</v>
      </c>
      <c r="G247" s="81"/>
      <c r="H247" s="81"/>
      <c r="I247" s="81"/>
      <c r="J247" s="81"/>
      <c r="K247" s="266">
        <f t="shared" si="3"/>
        <v>0</v>
      </c>
    </row>
    <row r="248" spans="1:11" s="10" customFormat="1" ht="15.75" hidden="1">
      <c r="A248" s="65" t="s">
        <v>367</v>
      </c>
      <c r="B248" s="17"/>
      <c r="C248" s="129"/>
      <c r="D248" s="129"/>
      <c r="E248" s="129"/>
      <c r="F248" s="129"/>
      <c r="G248" s="129"/>
      <c r="H248" s="129"/>
      <c r="I248" s="129"/>
      <c r="J248" s="129"/>
      <c r="K248" s="266">
        <f t="shared" si="3"/>
        <v>0</v>
      </c>
    </row>
    <row r="249" spans="1:11" s="10" customFormat="1" ht="15.75" hidden="1">
      <c r="A249" s="61"/>
      <c r="B249" s="17"/>
      <c r="C249" s="125"/>
      <c r="D249" s="125"/>
      <c r="E249" s="125"/>
      <c r="F249" s="125"/>
      <c r="G249" s="125"/>
      <c r="H249" s="125"/>
      <c r="I249" s="125"/>
      <c r="J249" s="125"/>
      <c r="K249" s="266">
        <f t="shared" si="3"/>
        <v>0</v>
      </c>
    </row>
    <row r="250" spans="1:11" s="10" customFormat="1" ht="31.5" hidden="1">
      <c r="A250" s="61" t="s">
        <v>368</v>
      </c>
      <c r="B250" s="17"/>
      <c r="C250" s="125"/>
      <c r="D250" s="125"/>
      <c r="E250" s="125"/>
      <c r="F250" s="125"/>
      <c r="G250" s="125"/>
      <c r="H250" s="125"/>
      <c r="I250" s="125"/>
      <c r="J250" s="125"/>
      <c r="K250" s="266">
        <f t="shared" si="3"/>
        <v>0</v>
      </c>
    </row>
    <row r="251" spans="1:11" s="10" customFormat="1" ht="15.75" hidden="1">
      <c r="A251" s="85" t="s">
        <v>487</v>
      </c>
      <c r="B251" s="17">
        <v>2</v>
      </c>
      <c r="C251" s="125"/>
      <c r="D251" s="125"/>
      <c r="E251" s="125"/>
      <c r="F251" s="125"/>
      <c r="G251" s="125"/>
      <c r="H251" s="125"/>
      <c r="I251" s="125"/>
      <c r="J251" s="125"/>
      <c r="K251" s="266">
        <f t="shared" si="3"/>
        <v>0</v>
      </c>
    </row>
    <row r="252" spans="1:11" s="10" customFormat="1" ht="31.5" hidden="1">
      <c r="A252" s="61" t="s">
        <v>429</v>
      </c>
      <c r="B252" s="17"/>
      <c r="C252" s="125">
        <f>SUM(C251)</f>
        <v>0</v>
      </c>
      <c r="D252" s="125">
        <f>SUM(D251)</f>
        <v>0</v>
      </c>
      <c r="E252" s="125">
        <f>SUM(E251)</f>
        <v>0</v>
      </c>
      <c r="F252" s="125">
        <f>SUM(F251)</f>
        <v>0</v>
      </c>
      <c r="G252" s="125"/>
      <c r="H252" s="125"/>
      <c r="I252" s="125"/>
      <c r="J252" s="125"/>
      <c r="K252" s="266">
        <f t="shared" si="3"/>
        <v>0</v>
      </c>
    </row>
    <row r="253" spans="1:11" s="10" customFormat="1" ht="15.75" hidden="1">
      <c r="A253" s="61"/>
      <c r="B253" s="17"/>
      <c r="C253" s="125"/>
      <c r="D253" s="125"/>
      <c r="E253" s="125"/>
      <c r="F253" s="125"/>
      <c r="G253" s="125"/>
      <c r="H253" s="125"/>
      <c r="I253" s="125"/>
      <c r="J253" s="125"/>
      <c r="K253" s="266">
        <f t="shared" si="3"/>
        <v>0</v>
      </c>
    </row>
    <row r="254" spans="1:11" s="10" customFormat="1" ht="15.75" hidden="1">
      <c r="A254" s="61"/>
      <c r="B254" s="17"/>
      <c r="C254" s="125"/>
      <c r="D254" s="125"/>
      <c r="E254" s="125"/>
      <c r="F254" s="125"/>
      <c r="G254" s="125"/>
      <c r="H254" s="125"/>
      <c r="I254" s="125"/>
      <c r="J254" s="125"/>
      <c r="K254" s="266">
        <f t="shared" si="3"/>
        <v>0</v>
      </c>
    </row>
    <row r="255" spans="1:11" s="10" customFormat="1" ht="15.75" hidden="1">
      <c r="A255" s="61"/>
      <c r="B255" s="17"/>
      <c r="C255" s="125"/>
      <c r="D255" s="125"/>
      <c r="E255" s="125"/>
      <c r="F255" s="125"/>
      <c r="G255" s="125"/>
      <c r="H255" s="125"/>
      <c r="I255" s="125"/>
      <c r="J255" s="125"/>
      <c r="K255" s="266">
        <f t="shared" si="3"/>
        <v>0</v>
      </c>
    </row>
    <row r="256" spans="1:11" s="10" customFormat="1" ht="15.75" hidden="1">
      <c r="A256" s="61" t="s">
        <v>430</v>
      </c>
      <c r="B256" s="17"/>
      <c r="C256" s="125"/>
      <c r="D256" s="125"/>
      <c r="E256" s="125"/>
      <c r="F256" s="125"/>
      <c r="G256" s="125"/>
      <c r="H256" s="125"/>
      <c r="I256" s="125"/>
      <c r="J256" s="125"/>
      <c r="K256" s="266">
        <f t="shared" si="3"/>
        <v>0</v>
      </c>
    </row>
    <row r="257" spans="1:11" s="10" customFormat="1" ht="15.75" hidden="1">
      <c r="A257" s="40" t="s">
        <v>367</v>
      </c>
      <c r="B257" s="100"/>
      <c r="C257" s="129">
        <f>SUM(C258:C258:C260)</f>
        <v>0</v>
      </c>
      <c r="D257" s="129">
        <f>SUM(D258:D258:D260)</f>
        <v>0</v>
      </c>
      <c r="E257" s="129">
        <f>SUM(E258:E258:E260)</f>
        <v>0</v>
      </c>
      <c r="F257" s="129">
        <f>SUM(F258:F258:F260)</f>
        <v>0</v>
      </c>
      <c r="G257" s="129"/>
      <c r="H257" s="129"/>
      <c r="I257" s="129"/>
      <c r="J257" s="129"/>
      <c r="K257" s="266">
        <f t="shared" si="3"/>
        <v>0</v>
      </c>
    </row>
    <row r="258" spans="1:11" s="10" customFormat="1" ht="15.75" hidden="1">
      <c r="A258" s="85" t="s">
        <v>382</v>
      </c>
      <c r="B258" s="98">
        <v>1</v>
      </c>
      <c r="C258" s="125">
        <f>SUMIF($B$248:$B$257,"1",C$248:C$257)</f>
        <v>0</v>
      </c>
      <c r="D258" s="125">
        <f>SUMIF($B$248:$B$257,"1",D$248:D$257)</f>
        <v>0</v>
      </c>
      <c r="E258" s="125">
        <f>SUMIF($B$248:$B$257,"1",E$248:E$257)</f>
        <v>0</v>
      </c>
      <c r="F258" s="125">
        <f>SUMIF($B$248:$B$257,"1",F$248:F$257)</f>
        <v>0</v>
      </c>
      <c r="G258" s="125"/>
      <c r="H258" s="125"/>
      <c r="I258" s="125"/>
      <c r="J258" s="125"/>
      <c r="K258" s="266">
        <f t="shared" si="3"/>
        <v>0</v>
      </c>
    </row>
    <row r="259" spans="1:11" s="10" customFormat="1" ht="15.75" hidden="1">
      <c r="A259" s="85" t="s">
        <v>229</v>
      </c>
      <c r="B259" s="98">
        <v>2</v>
      </c>
      <c r="C259" s="125">
        <f>SUMIF($B$248:$B$257,"2",C$248:C$257)</f>
        <v>0</v>
      </c>
      <c r="D259" s="125">
        <f>SUMIF($B$248:$B$257,"2",D$248:D$257)</f>
        <v>0</v>
      </c>
      <c r="E259" s="125">
        <f>SUMIF($B$248:$B$257,"2",E$248:E$257)</f>
        <v>0</v>
      </c>
      <c r="F259" s="125">
        <f>SUMIF($B$248:$B$257,"2",F$248:F$257)</f>
        <v>0</v>
      </c>
      <c r="G259" s="125"/>
      <c r="H259" s="125"/>
      <c r="I259" s="125"/>
      <c r="J259" s="125"/>
      <c r="K259" s="266">
        <f t="shared" si="3"/>
        <v>0</v>
      </c>
    </row>
    <row r="260" spans="1:11" s="10" customFormat="1" ht="15.75" hidden="1">
      <c r="A260" s="85" t="s">
        <v>124</v>
      </c>
      <c r="B260" s="98">
        <v>3</v>
      </c>
      <c r="C260" s="125">
        <f>SUMIF($B$248:$B$257,"3",C$248:C$257)</f>
        <v>0</v>
      </c>
      <c r="D260" s="125">
        <f>SUMIF($B$248:$B$257,"3",D$248:D$257)</f>
        <v>0</v>
      </c>
      <c r="E260" s="125">
        <f>SUMIF($B$248:$B$257,"3",E$248:E$257)</f>
        <v>0</v>
      </c>
      <c r="F260" s="125">
        <f>SUMIF($B$248:$B$257,"3",F$248:F$257)</f>
        <v>0</v>
      </c>
      <c r="G260" s="125"/>
      <c r="H260" s="125"/>
      <c r="I260" s="125"/>
      <c r="J260" s="125"/>
      <c r="K260" s="266">
        <f t="shared" si="3"/>
        <v>0</v>
      </c>
    </row>
    <row r="261" spans="1:11" s="10" customFormat="1" ht="33">
      <c r="A261" s="66" t="s">
        <v>441</v>
      </c>
      <c r="B261" s="101"/>
      <c r="C261" s="130"/>
      <c r="D261" s="130"/>
      <c r="E261" s="130"/>
      <c r="F261" s="130"/>
      <c r="G261" s="130"/>
      <c r="H261" s="130"/>
      <c r="I261" s="130"/>
      <c r="J261" s="130"/>
      <c r="K261" s="266">
        <f t="shared" si="3"/>
        <v>0</v>
      </c>
    </row>
    <row r="262" spans="1:11" s="10" customFormat="1" ht="16.5">
      <c r="A262" s="65" t="s">
        <v>161</v>
      </c>
      <c r="B262" s="101"/>
      <c r="C262" s="130"/>
      <c r="D262" s="130"/>
      <c r="E262" s="130"/>
      <c r="F262" s="130"/>
      <c r="G262" s="130"/>
      <c r="H262" s="130"/>
      <c r="I262" s="130"/>
      <c r="J262" s="130"/>
      <c r="K262" s="266">
        <f t="shared" si="3"/>
        <v>0</v>
      </c>
    </row>
    <row r="263" spans="1:11" s="10" customFormat="1" ht="18" customHeight="1">
      <c r="A263" s="61" t="s">
        <v>215</v>
      </c>
      <c r="B263" s="101">
        <v>2</v>
      </c>
      <c r="C263" s="83">
        <v>1761716</v>
      </c>
      <c r="D263" s="83">
        <v>1761716</v>
      </c>
      <c r="E263" s="83">
        <v>1761716</v>
      </c>
      <c r="F263" s="83">
        <v>1761716</v>
      </c>
      <c r="G263" s="83"/>
      <c r="H263" s="83"/>
      <c r="I263" s="83"/>
      <c r="J263" s="83"/>
      <c r="K263" s="266">
        <f t="shared" si="3"/>
        <v>0</v>
      </c>
    </row>
    <row r="264" spans="1:11" s="10" customFormat="1" ht="15.75" hidden="1">
      <c r="A264" s="61" t="s">
        <v>433</v>
      </c>
      <c r="B264" s="100">
        <v>2</v>
      </c>
      <c r="C264" s="131"/>
      <c r="D264" s="131"/>
      <c r="E264" s="131"/>
      <c r="F264" s="131"/>
      <c r="G264" s="131"/>
      <c r="H264" s="131"/>
      <c r="I264" s="131"/>
      <c r="J264" s="131"/>
      <c r="K264" s="266">
        <f t="shared" si="3"/>
        <v>0</v>
      </c>
    </row>
    <row r="265" spans="1:11" s="10" customFormat="1" ht="15.75">
      <c r="A265" s="40" t="s">
        <v>161</v>
      </c>
      <c r="B265" s="100"/>
      <c r="C265" s="82">
        <f>SUM(C266:C268)</f>
        <v>1761716</v>
      </c>
      <c r="D265" s="82">
        <f>SUM(D266:D268)</f>
        <v>1761716</v>
      </c>
      <c r="E265" s="82">
        <f>SUM(E266:E268)</f>
        <v>1761716</v>
      </c>
      <c r="F265" s="82">
        <f>SUM(F266:F268)</f>
        <v>1761716</v>
      </c>
      <c r="G265" s="82"/>
      <c r="H265" s="82"/>
      <c r="I265" s="82"/>
      <c r="J265" s="82"/>
      <c r="K265" s="266">
        <f t="shared" si="3"/>
        <v>0</v>
      </c>
    </row>
    <row r="266" spans="1:11" s="10" customFormat="1" ht="15.75">
      <c r="A266" s="85" t="s">
        <v>382</v>
      </c>
      <c r="B266" s="98">
        <v>1</v>
      </c>
      <c r="C266" s="81">
        <f>SUMIF($B$262:$B$265,"1",C$262:C$265)</f>
        <v>0</v>
      </c>
      <c r="D266" s="81">
        <f>SUMIF($B$262:$B$265,"1",D$262:D$265)</f>
        <v>0</v>
      </c>
      <c r="E266" s="81">
        <f>SUMIF($B$262:$B$265,"1",E$262:E$265)</f>
        <v>0</v>
      </c>
      <c r="F266" s="81">
        <f>SUMIF($B$262:$B$265,"1",F$262:F$265)</f>
        <v>0</v>
      </c>
      <c r="G266" s="81"/>
      <c r="H266" s="81"/>
      <c r="I266" s="81"/>
      <c r="J266" s="81"/>
      <c r="K266" s="266">
        <f aca="true" t="shared" si="4" ref="K266:K303">F266-E266</f>
        <v>0</v>
      </c>
    </row>
    <row r="267" spans="1:11" s="10" customFormat="1" ht="15.75">
      <c r="A267" s="85" t="s">
        <v>229</v>
      </c>
      <c r="B267" s="98">
        <v>2</v>
      </c>
      <c r="C267" s="81">
        <f>SUMIF($B$262:$B$265,"2",C$262:C$265)</f>
        <v>1761716</v>
      </c>
      <c r="D267" s="81">
        <f>SUMIF($B$262:$B$265,"2",D$262:D$265)</f>
        <v>1761716</v>
      </c>
      <c r="E267" s="81">
        <f>SUMIF($B$262:$B$265,"2",E$262:E$265)</f>
        <v>1761716</v>
      </c>
      <c r="F267" s="81">
        <f>SUMIF($B$262:$B$265,"2",F$262:F$265)</f>
        <v>1761716</v>
      </c>
      <c r="G267" s="81"/>
      <c r="H267" s="81"/>
      <c r="I267" s="81"/>
      <c r="J267" s="81"/>
      <c r="K267" s="266">
        <f t="shared" si="4"/>
        <v>0</v>
      </c>
    </row>
    <row r="268" spans="1:11" s="10" customFormat="1" ht="15.75">
      <c r="A268" s="85" t="s">
        <v>124</v>
      </c>
      <c r="B268" s="98">
        <v>3</v>
      </c>
      <c r="C268" s="81">
        <f>SUMIF($B$262:$B$265,"3",C$262:C$265)</f>
        <v>0</v>
      </c>
      <c r="D268" s="81">
        <f>SUMIF($B$262:$B$265,"3",D$262:D$265)</f>
        <v>0</v>
      </c>
      <c r="E268" s="81">
        <f>SUMIF($B$262:$B$265,"3",E$262:E$265)</f>
        <v>0</v>
      </c>
      <c r="F268" s="81">
        <f>SUMIF($B$262:$B$265,"3",F$262:F$265)</f>
        <v>0</v>
      </c>
      <c r="G268" s="81"/>
      <c r="H268" s="81"/>
      <c r="I268" s="81"/>
      <c r="J268" s="81"/>
      <c r="K268" s="266">
        <f t="shared" si="4"/>
        <v>0</v>
      </c>
    </row>
    <row r="269" spans="1:11" s="10" customFormat="1" ht="15.75" hidden="1">
      <c r="A269" s="65" t="s">
        <v>162</v>
      </c>
      <c r="B269" s="98"/>
      <c r="C269" s="125"/>
      <c r="D269" s="125"/>
      <c r="E269" s="125"/>
      <c r="F269" s="125"/>
      <c r="G269" s="125"/>
      <c r="H269" s="125"/>
      <c r="I269" s="125"/>
      <c r="J269" s="125"/>
      <c r="K269" s="266">
        <f t="shared" si="4"/>
        <v>0</v>
      </c>
    </row>
    <row r="270" spans="1:11" s="10" customFormat="1" ht="16.5" hidden="1">
      <c r="A270" s="61" t="s">
        <v>215</v>
      </c>
      <c r="B270" s="101">
        <v>2</v>
      </c>
      <c r="C270" s="125"/>
      <c r="D270" s="125"/>
      <c r="E270" s="125"/>
      <c r="F270" s="125"/>
      <c r="G270" s="125"/>
      <c r="H270" s="125"/>
      <c r="I270" s="125"/>
      <c r="J270" s="125"/>
      <c r="K270" s="266">
        <f t="shared" si="4"/>
        <v>0</v>
      </c>
    </row>
    <row r="271" spans="1:11" s="10" customFormat="1" ht="15.75" hidden="1">
      <c r="A271" s="61" t="s">
        <v>433</v>
      </c>
      <c r="B271" s="100">
        <v>2</v>
      </c>
      <c r="C271" s="131"/>
      <c r="D271" s="131"/>
      <c r="E271" s="131"/>
      <c r="F271" s="131"/>
      <c r="G271" s="131"/>
      <c r="H271" s="131"/>
      <c r="I271" s="131"/>
      <c r="J271" s="131"/>
      <c r="K271" s="266">
        <f t="shared" si="4"/>
        <v>0</v>
      </c>
    </row>
    <row r="272" spans="1:11" s="10" customFormat="1" ht="15.75" hidden="1">
      <c r="A272" s="40" t="s">
        <v>162</v>
      </c>
      <c r="B272" s="100"/>
      <c r="C272" s="129">
        <f>SUM(C273:C275)</f>
        <v>0</v>
      </c>
      <c r="D272" s="129">
        <f>SUM(D273:D275)</f>
        <v>0</v>
      </c>
      <c r="E272" s="129">
        <f>SUM(E273:E275)</f>
        <v>0</v>
      </c>
      <c r="F272" s="129">
        <f>SUM(F273:F275)</f>
        <v>0</v>
      </c>
      <c r="G272" s="129"/>
      <c r="H272" s="129"/>
      <c r="I272" s="129"/>
      <c r="J272" s="129"/>
      <c r="K272" s="266">
        <f t="shared" si="4"/>
        <v>0</v>
      </c>
    </row>
    <row r="273" spans="1:11" s="10" customFormat="1" ht="15.75" hidden="1">
      <c r="A273" s="85" t="s">
        <v>382</v>
      </c>
      <c r="B273" s="98">
        <v>1</v>
      </c>
      <c r="C273" s="125">
        <f>SUMIF($B$269:$B$272,"1",C$269:C$272)</f>
        <v>0</v>
      </c>
      <c r="D273" s="125">
        <f>SUMIF($B$269:$B$272,"1",D$269:D$272)</f>
        <v>0</v>
      </c>
      <c r="E273" s="125">
        <f>SUMIF($B$269:$B$272,"1",E$269:E$272)</f>
        <v>0</v>
      </c>
      <c r="F273" s="125">
        <f>SUMIF($B$269:$B$272,"1",F$269:F$272)</f>
        <v>0</v>
      </c>
      <c r="G273" s="125"/>
      <c r="H273" s="125"/>
      <c r="I273" s="125"/>
      <c r="J273" s="125"/>
      <c r="K273" s="266">
        <f t="shared" si="4"/>
        <v>0</v>
      </c>
    </row>
    <row r="274" spans="1:11" s="10" customFormat="1" ht="15.75" hidden="1">
      <c r="A274" s="85" t="s">
        <v>229</v>
      </c>
      <c r="B274" s="98">
        <v>2</v>
      </c>
      <c r="C274" s="125">
        <f>SUMIF($B$269:$B$272,"2",C$269:C$272)</f>
        <v>0</v>
      </c>
      <c r="D274" s="125">
        <f>SUMIF($B$269:$B$272,"2",D$269:D$272)</f>
        <v>0</v>
      </c>
      <c r="E274" s="125">
        <f>SUMIF($B$269:$B$272,"2",E$269:E$272)</f>
        <v>0</v>
      </c>
      <c r="F274" s="125">
        <f>SUMIF($B$269:$B$272,"2",F$269:F$272)</f>
        <v>0</v>
      </c>
      <c r="G274" s="125"/>
      <c r="H274" s="125"/>
      <c r="I274" s="125"/>
      <c r="J274" s="125"/>
      <c r="K274" s="266">
        <f t="shared" si="4"/>
        <v>0</v>
      </c>
    </row>
    <row r="275" spans="1:11" s="10" customFormat="1" ht="15.75" hidden="1">
      <c r="A275" s="85" t="s">
        <v>124</v>
      </c>
      <c r="B275" s="98">
        <v>3</v>
      </c>
      <c r="C275" s="125">
        <f>SUMIF($B$269:$B$272,"3",C$269:C$272)</f>
        <v>0</v>
      </c>
      <c r="D275" s="125">
        <f>SUMIF($B$269:$B$272,"3",D$269:D$272)</f>
        <v>0</v>
      </c>
      <c r="E275" s="125">
        <f>SUMIF($B$269:$B$272,"3",E$269:E$272)</f>
        <v>0</v>
      </c>
      <c r="F275" s="125">
        <f>SUMIF($B$269:$B$272,"3",F$269:F$272)</f>
        <v>0</v>
      </c>
      <c r="G275" s="125"/>
      <c r="H275" s="125"/>
      <c r="I275" s="125"/>
      <c r="J275" s="125"/>
      <c r="K275" s="266">
        <f t="shared" si="4"/>
        <v>0</v>
      </c>
    </row>
    <row r="276" spans="1:11" s="10" customFormat="1" ht="33" hidden="1">
      <c r="A276" s="66" t="s">
        <v>87</v>
      </c>
      <c r="B276" s="101"/>
      <c r="C276" s="130">
        <f>C277+C290</f>
        <v>0</v>
      </c>
      <c r="D276" s="130">
        <f>D277+D290</f>
        <v>0</v>
      </c>
      <c r="E276" s="130">
        <f>E277+E290</f>
        <v>0</v>
      </c>
      <c r="F276" s="130">
        <f>F277+F290</f>
        <v>0</v>
      </c>
      <c r="G276" s="130"/>
      <c r="H276" s="130"/>
      <c r="I276" s="130"/>
      <c r="J276" s="130"/>
      <c r="K276" s="266">
        <f t="shared" si="4"/>
        <v>0</v>
      </c>
    </row>
    <row r="277" spans="1:11" s="10" customFormat="1" ht="15.75" hidden="1">
      <c r="A277" s="65" t="s">
        <v>159</v>
      </c>
      <c r="B277" s="100"/>
      <c r="C277" s="131"/>
      <c r="D277" s="131"/>
      <c r="E277" s="131"/>
      <c r="F277" s="131"/>
      <c r="G277" s="131"/>
      <c r="H277" s="131"/>
      <c r="I277" s="131"/>
      <c r="J277" s="131"/>
      <c r="K277" s="266">
        <f t="shared" si="4"/>
        <v>0</v>
      </c>
    </row>
    <row r="278" spans="1:11" s="10" customFormat="1" ht="15.75" hidden="1">
      <c r="A278" s="61" t="s">
        <v>214</v>
      </c>
      <c r="B278" s="100"/>
      <c r="C278" s="131"/>
      <c r="D278" s="131"/>
      <c r="E278" s="131"/>
      <c r="F278" s="131"/>
      <c r="G278" s="131"/>
      <c r="H278" s="131"/>
      <c r="I278" s="131"/>
      <c r="J278" s="131"/>
      <c r="K278" s="266">
        <f t="shared" si="4"/>
        <v>0</v>
      </c>
    </row>
    <row r="279" spans="1:11" s="10" customFormat="1" ht="15.75" hidden="1">
      <c r="A279" s="85" t="s">
        <v>431</v>
      </c>
      <c r="B279" s="100"/>
      <c r="C279" s="131"/>
      <c r="D279" s="131"/>
      <c r="E279" s="131"/>
      <c r="F279" s="131"/>
      <c r="G279" s="131"/>
      <c r="H279" s="131"/>
      <c r="I279" s="131"/>
      <c r="J279" s="131"/>
      <c r="K279" s="266">
        <f t="shared" si="4"/>
        <v>0</v>
      </c>
    </row>
    <row r="280" spans="1:11" s="10" customFormat="1" ht="15.75" hidden="1">
      <c r="A280" s="85" t="s">
        <v>226</v>
      </c>
      <c r="B280" s="100"/>
      <c r="C280" s="131"/>
      <c r="D280" s="131"/>
      <c r="E280" s="131"/>
      <c r="F280" s="131"/>
      <c r="G280" s="131"/>
      <c r="H280" s="131"/>
      <c r="I280" s="131"/>
      <c r="J280" s="131"/>
      <c r="K280" s="266">
        <f t="shared" si="4"/>
        <v>0</v>
      </c>
    </row>
    <row r="281" spans="1:11" s="10" customFormat="1" ht="15.75" hidden="1">
      <c r="A281" s="85" t="s">
        <v>432</v>
      </c>
      <c r="B281" s="100"/>
      <c r="C281" s="131"/>
      <c r="D281" s="131"/>
      <c r="E281" s="131"/>
      <c r="F281" s="131"/>
      <c r="G281" s="131"/>
      <c r="H281" s="131"/>
      <c r="I281" s="131"/>
      <c r="J281" s="131"/>
      <c r="K281" s="266">
        <f t="shared" si="4"/>
        <v>0</v>
      </c>
    </row>
    <row r="282" spans="1:11" s="10" customFormat="1" ht="15.75" hidden="1">
      <c r="A282" s="85" t="s">
        <v>225</v>
      </c>
      <c r="B282" s="100">
        <v>2</v>
      </c>
      <c r="C282" s="131"/>
      <c r="D282" s="131"/>
      <c r="E282" s="131"/>
      <c r="F282" s="131"/>
      <c r="G282" s="131"/>
      <c r="H282" s="131"/>
      <c r="I282" s="131"/>
      <c r="J282" s="131"/>
      <c r="K282" s="266">
        <f t="shared" si="4"/>
        <v>0</v>
      </c>
    </row>
    <row r="283" spans="1:11" s="10" customFormat="1" ht="15.75" hidden="1">
      <c r="A283" s="85" t="s">
        <v>224</v>
      </c>
      <c r="B283" s="100"/>
      <c r="C283" s="131"/>
      <c r="D283" s="131"/>
      <c r="E283" s="131"/>
      <c r="F283" s="131"/>
      <c r="G283" s="131"/>
      <c r="H283" s="131"/>
      <c r="I283" s="131"/>
      <c r="J283" s="131"/>
      <c r="K283" s="266">
        <f t="shared" si="4"/>
        <v>0</v>
      </c>
    </row>
    <row r="284" spans="1:11" s="10" customFormat="1" ht="15.75" hidden="1">
      <c r="A284" s="61" t="s">
        <v>216</v>
      </c>
      <c r="B284" s="100"/>
      <c r="C284" s="131"/>
      <c r="D284" s="131"/>
      <c r="E284" s="131"/>
      <c r="F284" s="131"/>
      <c r="G284" s="131"/>
      <c r="H284" s="131"/>
      <c r="I284" s="131"/>
      <c r="J284" s="131"/>
      <c r="K284" s="266">
        <f t="shared" si="4"/>
        <v>0</v>
      </c>
    </row>
    <row r="285" spans="1:11" s="10" customFormat="1" ht="15.75" hidden="1">
      <c r="A285" s="61" t="s">
        <v>217</v>
      </c>
      <c r="B285" s="100"/>
      <c r="C285" s="131"/>
      <c r="D285" s="131"/>
      <c r="E285" s="131"/>
      <c r="F285" s="131"/>
      <c r="G285" s="131"/>
      <c r="H285" s="131"/>
      <c r="I285" s="131"/>
      <c r="J285" s="131"/>
      <c r="K285" s="266">
        <f t="shared" si="4"/>
        <v>0</v>
      </c>
    </row>
    <row r="286" spans="1:11" s="10" customFormat="1" ht="15.75" hidden="1">
      <c r="A286" s="40" t="s">
        <v>159</v>
      </c>
      <c r="B286" s="100"/>
      <c r="C286" s="129">
        <f>SUM(C287:C289)</f>
        <v>0</v>
      </c>
      <c r="D286" s="129">
        <f>SUM(D287:D289)</f>
        <v>0</v>
      </c>
      <c r="E286" s="129">
        <f>SUM(E287:E289)</f>
        <v>0</v>
      </c>
      <c r="F286" s="129">
        <f>SUM(F287:F289)</f>
        <v>0</v>
      </c>
      <c r="G286" s="129"/>
      <c r="H286" s="129"/>
      <c r="I286" s="129"/>
      <c r="J286" s="129"/>
      <c r="K286" s="266">
        <f t="shared" si="4"/>
        <v>0</v>
      </c>
    </row>
    <row r="287" spans="1:11" s="10" customFormat="1" ht="15.75" hidden="1">
      <c r="A287" s="85" t="s">
        <v>382</v>
      </c>
      <c r="B287" s="98">
        <v>1</v>
      </c>
      <c r="C287" s="125">
        <f>SUMIF($B$277:$B$286,"1",C$277:C$286)</f>
        <v>0</v>
      </c>
      <c r="D287" s="125">
        <f>SUMIF($B$277:$B$286,"1",D$277:D$286)</f>
        <v>0</v>
      </c>
      <c r="E287" s="125">
        <f>SUMIF($B$277:$B$286,"1",E$277:E$286)</f>
        <v>0</v>
      </c>
      <c r="F287" s="125">
        <f>SUMIF($B$277:$B$286,"1",F$277:F$286)</f>
        <v>0</v>
      </c>
      <c r="G287" s="125"/>
      <c r="H287" s="125"/>
      <c r="I287" s="125"/>
      <c r="J287" s="125"/>
      <c r="K287" s="266">
        <f t="shared" si="4"/>
        <v>0</v>
      </c>
    </row>
    <row r="288" spans="1:11" s="10" customFormat="1" ht="15.75" hidden="1">
      <c r="A288" s="85" t="s">
        <v>229</v>
      </c>
      <c r="B288" s="98">
        <v>2</v>
      </c>
      <c r="C288" s="125">
        <f>SUMIF($B$277:$B$286,"2",C$277:C$286)</f>
        <v>0</v>
      </c>
      <c r="D288" s="125">
        <f>SUMIF($B$277:$B$286,"2",D$277:D$286)</f>
        <v>0</v>
      </c>
      <c r="E288" s="125">
        <f>SUMIF($B$277:$B$286,"2",E$277:E$286)</f>
        <v>0</v>
      </c>
      <c r="F288" s="125">
        <f>SUMIF($B$277:$B$286,"2",F$277:F$286)</f>
        <v>0</v>
      </c>
      <c r="G288" s="125"/>
      <c r="H288" s="125"/>
      <c r="I288" s="125"/>
      <c r="J288" s="125"/>
      <c r="K288" s="266">
        <f t="shared" si="4"/>
        <v>0</v>
      </c>
    </row>
    <row r="289" spans="1:11" s="10" customFormat="1" ht="15.75" hidden="1">
      <c r="A289" s="85" t="s">
        <v>124</v>
      </c>
      <c r="B289" s="98">
        <v>3</v>
      </c>
      <c r="C289" s="125">
        <f>SUMIF($B$277:$B$286,"3",C$277:C$286)</f>
        <v>0</v>
      </c>
      <c r="D289" s="125">
        <f>SUMIF($B$277:$B$286,"3",D$277:D$286)</f>
        <v>0</v>
      </c>
      <c r="E289" s="125">
        <f>SUMIF($B$277:$B$286,"3",E$277:E$286)</f>
        <v>0</v>
      </c>
      <c r="F289" s="125">
        <f>SUMIF($B$277:$B$286,"3",F$277:F$286)</f>
        <v>0</v>
      </c>
      <c r="G289" s="125"/>
      <c r="H289" s="125"/>
      <c r="I289" s="125"/>
      <c r="J289" s="125"/>
      <c r="K289" s="266">
        <f t="shared" si="4"/>
        <v>0</v>
      </c>
    </row>
    <row r="290" spans="1:11" s="10" customFormat="1" ht="15.75" hidden="1">
      <c r="A290" s="65" t="s">
        <v>160</v>
      </c>
      <c r="B290" s="100"/>
      <c r="C290" s="131"/>
      <c r="D290" s="131"/>
      <c r="E290" s="131"/>
      <c r="F290" s="131"/>
      <c r="G290" s="131"/>
      <c r="H290" s="131"/>
      <c r="I290" s="131"/>
      <c r="J290" s="131"/>
      <c r="K290" s="266">
        <f t="shared" si="4"/>
        <v>0</v>
      </c>
    </row>
    <row r="291" spans="1:11" s="10" customFormat="1" ht="15.75" hidden="1">
      <c r="A291" s="61" t="s">
        <v>214</v>
      </c>
      <c r="B291" s="100"/>
      <c r="C291" s="131"/>
      <c r="D291" s="131"/>
      <c r="E291" s="131"/>
      <c r="F291" s="131"/>
      <c r="G291" s="131"/>
      <c r="H291" s="131"/>
      <c r="I291" s="131"/>
      <c r="J291" s="131"/>
      <c r="K291" s="266">
        <f t="shared" si="4"/>
        <v>0</v>
      </c>
    </row>
    <row r="292" spans="1:11" s="10" customFormat="1" ht="15.75" hidden="1">
      <c r="A292" s="85" t="s">
        <v>431</v>
      </c>
      <c r="B292" s="100"/>
      <c r="C292" s="131"/>
      <c r="D292" s="131"/>
      <c r="E292" s="131"/>
      <c r="F292" s="131"/>
      <c r="G292" s="131"/>
      <c r="H292" s="131"/>
      <c r="I292" s="131"/>
      <c r="J292" s="131"/>
      <c r="K292" s="266">
        <f t="shared" si="4"/>
        <v>0</v>
      </c>
    </row>
    <row r="293" spans="1:11" s="10" customFormat="1" ht="15.75" hidden="1">
      <c r="A293" s="85" t="s">
        <v>226</v>
      </c>
      <c r="B293" s="100"/>
      <c r="C293" s="131"/>
      <c r="D293" s="131"/>
      <c r="E293" s="131"/>
      <c r="F293" s="131"/>
      <c r="G293" s="131"/>
      <c r="H293" s="131"/>
      <c r="I293" s="131"/>
      <c r="J293" s="131"/>
      <c r="K293" s="266">
        <f t="shared" si="4"/>
        <v>0</v>
      </c>
    </row>
    <row r="294" spans="1:11" s="10" customFormat="1" ht="15.75" hidden="1">
      <c r="A294" s="85" t="s">
        <v>432</v>
      </c>
      <c r="B294" s="100"/>
      <c r="C294" s="131"/>
      <c r="D294" s="131"/>
      <c r="E294" s="131"/>
      <c r="F294" s="131"/>
      <c r="G294" s="131"/>
      <c r="H294" s="131"/>
      <c r="I294" s="131"/>
      <c r="J294" s="131"/>
      <c r="K294" s="266">
        <f t="shared" si="4"/>
        <v>0</v>
      </c>
    </row>
    <row r="295" spans="1:11" s="10" customFormat="1" ht="15.75" hidden="1">
      <c r="A295" s="85" t="s">
        <v>225</v>
      </c>
      <c r="B295" s="100"/>
      <c r="C295" s="131"/>
      <c r="D295" s="131"/>
      <c r="E295" s="131"/>
      <c r="F295" s="131"/>
      <c r="G295" s="131"/>
      <c r="H295" s="131"/>
      <c r="I295" s="131"/>
      <c r="J295" s="131"/>
      <c r="K295" s="266">
        <f t="shared" si="4"/>
        <v>0</v>
      </c>
    </row>
    <row r="296" spans="1:11" s="10" customFormat="1" ht="15.75" hidden="1">
      <c r="A296" s="85" t="s">
        <v>224</v>
      </c>
      <c r="B296" s="100"/>
      <c r="C296" s="131"/>
      <c r="D296" s="131"/>
      <c r="E296" s="131"/>
      <c r="F296" s="131"/>
      <c r="G296" s="131"/>
      <c r="H296" s="131"/>
      <c r="I296" s="131"/>
      <c r="J296" s="131"/>
      <c r="K296" s="266">
        <f t="shared" si="4"/>
        <v>0</v>
      </c>
    </row>
    <row r="297" spans="1:11" s="10" customFormat="1" ht="15.75" hidden="1">
      <c r="A297" s="61" t="s">
        <v>216</v>
      </c>
      <c r="B297" s="100"/>
      <c r="C297" s="131"/>
      <c r="D297" s="131"/>
      <c r="E297" s="131"/>
      <c r="F297" s="131"/>
      <c r="G297" s="131"/>
      <c r="H297" s="131"/>
      <c r="I297" s="131"/>
      <c r="J297" s="131"/>
      <c r="K297" s="266">
        <f t="shared" si="4"/>
        <v>0</v>
      </c>
    </row>
    <row r="298" spans="1:11" s="10" customFormat="1" ht="15.75" hidden="1">
      <c r="A298" s="61" t="s">
        <v>217</v>
      </c>
      <c r="B298" s="100"/>
      <c r="C298" s="131"/>
      <c r="D298" s="131"/>
      <c r="E298" s="131"/>
      <c r="F298" s="131"/>
      <c r="G298" s="131"/>
      <c r="H298" s="131"/>
      <c r="I298" s="131"/>
      <c r="J298" s="131"/>
      <c r="K298" s="266">
        <f t="shared" si="4"/>
        <v>0</v>
      </c>
    </row>
    <row r="299" spans="1:11" s="10" customFormat="1" ht="15.75" hidden="1">
      <c r="A299" s="40" t="s">
        <v>160</v>
      </c>
      <c r="B299" s="100"/>
      <c r="C299" s="129">
        <f>SUM(C300:C302)</f>
        <v>0</v>
      </c>
      <c r="D299" s="129">
        <f>SUM(D300:D302)</f>
        <v>0</v>
      </c>
      <c r="E299" s="129">
        <f>SUM(E300:E302)</f>
        <v>0</v>
      </c>
      <c r="F299" s="129">
        <f>SUM(F300:F302)</f>
        <v>0</v>
      </c>
      <c r="G299" s="129"/>
      <c r="H299" s="129"/>
      <c r="I299" s="129"/>
      <c r="J299" s="129"/>
      <c r="K299" s="266">
        <f t="shared" si="4"/>
        <v>0</v>
      </c>
    </row>
    <row r="300" spans="1:11" s="10" customFormat="1" ht="15.75" hidden="1">
      <c r="A300" s="85" t="s">
        <v>382</v>
      </c>
      <c r="B300" s="98">
        <v>1</v>
      </c>
      <c r="C300" s="125">
        <f>SUMIF($B$290:$B$299,"1",C$290:C$299)</f>
        <v>0</v>
      </c>
      <c r="D300" s="125">
        <f>SUMIF($B$290:$B$299,"1",D$290:D$299)</f>
        <v>0</v>
      </c>
      <c r="E300" s="125">
        <f>SUMIF($B$290:$B$299,"1",E$290:E$299)</f>
        <v>0</v>
      </c>
      <c r="F300" s="125">
        <f>SUMIF($B$290:$B$299,"1",F$290:F$299)</f>
        <v>0</v>
      </c>
      <c r="G300" s="125"/>
      <c r="H300" s="125"/>
      <c r="I300" s="125"/>
      <c r="J300" s="125"/>
      <c r="K300" s="266">
        <f t="shared" si="4"/>
        <v>0</v>
      </c>
    </row>
    <row r="301" spans="1:11" s="10" customFormat="1" ht="15.75" hidden="1">
      <c r="A301" s="85" t="s">
        <v>229</v>
      </c>
      <c r="B301" s="98">
        <v>2</v>
      </c>
      <c r="C301" s="125">
        <f>SUMIF($B$290:$B$299,"2",C$290:C$299)</f>
        <v>0</v>
      </c>
      <c r="D301" s="125">
        <f>SUMIF($B$290:$B$299,"2",D$290:D$299)</f>
        <v>0</v>
      </c>
      <c r="E301" s="125">
        <f>SUMIF($B$290:$B$299,"2",E$290:E$299)</f>
        <v>0</v>
      </c>
      <c r="F301" s="125">
        <f>SUMIF($B$290:$B$299,"2",F$290:F$299)</f>
        <v>0</v>
      </c>
      <c r="G301" s="125"/>
      <c r="H301" s="125"/>
      <c r="I301" s="125"/>
      <c r="J301" s="125"/>
      <c r="K301" s="266">
        <f t="shared" si="4"/>
        <v>0</v>
      </c>
    </row>
    <row r="302" spans="1:11" s="10" customFormat="1" ht="15.75" hidden="1">
      <c r="A302" s="85" t="s">
        <v>124</v>
      </c>
      <c r="B302" s="98">
        <v>3</v>
      </c>
      <c r="C302" s="125">
        <f>SUMIF($B$290:$B$299,"3",C$290:C$299)</f>
        <v>0</v>
      </c>
      <c r="D302" s="125">
        <f>SUMIF($B$290:$B$299,"3",D$290:D$299)</f>
        <v>0</v>
      </c>
      <c r="E302" s="125">
        <f>SUMIF($B$290:$B$299,"3",E$290:E$299)</f>
        <v>0</v>
      </c>
      <c r="F302" s="125">
        <f>SUMIF($B$290:$B$299,"3",F$290:F$299)</f>
        <v>0</v>
      </c>
      <c r="G302" s="125"/>
      <c r="H302" s="125"/>
      <c r="I302" s="125"/>
      <c r="J302" s="125"/>
      <c r="K302" s="266">
        <f t="shared" si="4"/>
        <v>0</v>
      </c>
    </row>
    <row r="303" spans="1:11" s="10" customFormat="1" ht="16.5">
      <c r="A303" s="66" t="s">
        <v>88</v>
      </c>
      <c r="B303" s="101"/>
      <c r="C303" s="105">
        <f>C91+C125+C154+C211++C230+C244+C257+C265+C272+C286+C299</f>
        <v>21180027</v>
      </c>
      <c r="D303" s="105">
        <f>D91+D125+D154+D211++D230+D244+D257+D265+D272+D286+D299</f>
        <v>21512538</v>
      </c>
      <c r="E303" s="105">
        <f>E91+E125+E154+E211++E230+E244+E257+E265+E272+E286+E299</f>
        <v>23154430</v>
      </c>
      <c r="F303" s="105">
        <f>F91+F125+F154+F211++F230+F244+F257+F265+F272+F286+F299</f>
        <v>23320780</v>
      </c>
      <c r="G303" s="105"/>
      <c r="H303" s="105"/>
      <c r="I303" s="105"/>
      <c r="J303" s="105"/>
      <c r="K303" s="266">
        <f t="shared" si="4"/>
        <v>166350</v>
      </c>
    </row>
    <row r="304" ht="15.75"/>
    <row r="305" spans="3:10" ht="15.75">
      <c r="C305" s="168"/>
      <c r="J305" s="168"/>
    </row>
    <row r="667" ht="15.75"/>
    <row r="668" ht="15.75"/>
    <row r="669" ht="15.75"/>
    <row r="670" ht="15.75"/>
    <row r="671" ht="15.75"/>
    <row r="672" ht="15.75"/>
    <row r="673" ht="15.75"/>
    <row r="674" ht="15.75"/>
    <row r="675" ht="15.75"/>
    <row r="676" ht="15.75"/>
    <row r="677" ht="15.75"/>
    <row r="678" ht="15.75"/>
    <row r="679" ht="15.75"/>
    <row r="680" ht="15.75"/>
    <row r="681" ht="15.75"/>
    <row r="682" ht="15.75"/>
    <row r="683" ht="15.75"/>
    <row r="684" ht="15.75"/>
    <row r="685" ht="15.75"/>
    <row r="686" ht="15.75"/>
    <row r="687" ht="15.75"/>
    <row r="688" ht="15.75"/>
    <row r="689" ht="15.75"/>
    <row r="690" ht="15.75"/>
    <row r="691" ht="15.75"/>
    <row r="692" ht="15.75"/>
    <row r="693" ht="15.75"/>
    <row r="694" ht="15.75"/>
    <row r="695" ht="15.75"/>
    <row r="696" ht="15.75"/>
    <row r="697" ht="15.75"/>
    <row r="698" ht="15.75"/>
    <row r="699" ht="15.75"/>
    <row r="700" ht="15.75"/>
    <row r="701" ht="15.75"/>
    <row r="702" ht="15.75"/>
    <row r="703" ht="15.75"/>
    <row r="704" ht="15.75"/>
    <row r="705" ht="15.75"/>
    <row r="706" ht="15.75"/>
    <row r="707" ht="15.75"/>
    <row r="708" ht="15.75"/>
    <row r="709" ht="15.75"/>
    <row r="710" ht="15.75"/>
    <row r="711" ht="15.75"/>
    <row r="712" ht="15.75"/>
    <row r="713" ht="15.75"/>
    <row r="714" ht="15.75"/>
    <row r="715" ht="15.75"/>
    <row r="716" ht="15.75"/>
    <row r="717" ht="15.75"/>
    <row r="718" ht="15.75"/>
    <row r="719" ht="15.75"/>
    <row r="720" ht="15.75"/>
    <row r="721" ht="15.75"/>
    <row r="722" ht="15.75"/>
    <row r="723" ht="15.75"/>
    <row r="724" ht="15.75"/>
    <row r="725" ht="15.75"/>
    <row r="726" ht="15.75"/>
    <row r="727" ht="15.75"/>
    <row r="728" ht="15.75"/>
    <row r="729" ht="15.75"/>
    <row r="730" ht="15.75"/>
    <row r="731" ht="15.75"/>
    <row r="732" ht="15.75"/>
    <row r="733" ht="15.75"/>
    <row r="734" ht="15.75"/>
    <row r="735" ht="15.75"/>
    <row r="736" ht="15.75"/>
    <row r="737" ht="15.75"/>
    <row r="738" ht="15.75"/>
    <row r="739" ht="15.75"/>
    <row r="740" ht="15.75"/>
    <row r="741" ht="15.75"/>
    <row r="742" ht="15.75"/>
    <row r="743" ht="15.75"/>
    <row r="744" ht="15.75"/>
    <row r="745" ht="15.75"/>
    <row r="746" ht="15.75"/>
    <row r="747" ht="15.75"/>
    <row r="748" ht="15.75"/>
    <row r="749" ht="15.75"/>
    <row r="750" ht="15.75"/>
    <row r="751" ht="15.75"/>
    <row r="752" ht="15.75"/>
    <row r="753" ht="15.75"/>
    <row r="754" ht="15.75"/>
    <row r="755" ht="15.75"/>
    <row r="756" ht="15.75"/>
    <row r="757" ht="15.75"/>
    <row r="758" ht="15.75"/>
    <row r="759" ht="15.75"/>
    <row r="760" ht="15.75"/>
    <row r="761" ht="15.75"/>
    <row r="762" ht="15.75"/>
    <row r="763" ht="15.75"/>
    <row r="764" ht="15.75"/>
    <row r="765" ht="15.75"/>
    <row r="766" ht="15.75"/>
    <row r="767" ht="15.75"/>
    <row r="768" ht="15.75"/>
    <row r="769" ht="15.75"/>
    <row r="770" ht="15.75"/>
    <row r="771" ht="15.75"/>
    <row r="772" ht="15.75"/>
    <row r="773" ht="15.75"/>
    <row r="774" ht="15.75"/>
    <row r="775" ht="15.75"/>
    <row r="776" ht="15.75"/>
    <row r="777" ht="15.75"/>
    <row r="778" ht="15.75"/>
    <row r="779" ht="15.75"/>
  </sheetData>
  <sheetProtection/>
  <mergeCells count="2">
    <mergeCell ref="A1:I1"/>
    <mergeCell ref="A2:I2"/>
  </mergeCells>
  <printOptions horizontalCentered="1"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90" r:id="rId3"/>
  <headerFooter>
    <oddHeader xml:space="preserve">&amp;R&amp;"Arial,Normál"&amp;10 </oddHeader>
    <oddFooter>&amp;C&amp;P. oldal, összesen: &amp;N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K175"/>
  <sheetViews>
    <sheetView zoomScalePageLayoutView="0" workbookViewId="0" topLeftCell="A1">
      <selection activeCell="A4" sqref="A4:IV4"/>
    </sheetView>
  </sheetViews>
  <sheetFormatPr defaultColWidth="9.140625" defaultRowHeight="15"/>
  <cols>
    <col min="1" max="1" width="65.421875" style="16" customWidth="1"/>
    <col min="2" max="2" width="5.7109375" style="99" customWidth="1"/>
    <col min="3" max="3" width="12.140625" style="99" hidden="1" customWidth="1"/>
    <col min="4" max="5" width="12.140625" style="16" hidden="1" customWidth="1"/>
    <col min="6" max="6" width="12.140625" style="16" customWidth="1"/>
    <col min="7" max="10" width="12.140625" style="16" hidden="1" customWidth="1"/>
    <col min="11" max="11" width="9.140625" style="264" hidden="1" customWidth="1"/>
    <col min="12" max="16384" width="9.140625" style="16" customWidth="1"/>
  </cols>
  <sheetData>
    <row r="1" spans="1:9" ht="15.75" customHeight="1">
      <c r="A1" s="331" t="s">
        <v>628</v>
      </c>
      <c r="B1" s="331"/>
      <c r="C1" s="331"/>
      <c r="D1" s="331"/>
      <c r="E1" s="331"/>
      <c r="F1" s="331"/>
      <c r="G1" s="331"/>
      <c r="H1" s="331"/>
      <c r="I1" s="331"/>
    </row>
    <row r="2" spans="1:9" ht="15.75">
      <c r="A2" s="318" t="s">
        <v>442</v>
      </c>
      <c r="B2" s="318"/>
      <c r="C2" s="318"/>
      <c r="D2" s="318"/>
      <c r="E2" s="318"/>
      <c r="F2" s="318"/>
      <c r="G2" s="318"/>
      <c r="H2" s="318"/>
      <c r="I2" s="318"/>
    </row>
    <row r="3" spans="1:9" ht="15.75">
      <c r="A3" s="42"/>
      <c r="B3" s="42"/>
      <c r="C3" s="42"/>
      <c r="D3" s="42"/>
      <c r="E3" s="42"/>
      <c r="F3" s="42"/>
      <c r="G3" s="42"/>
      <c r="H3" s="42"/>
      <c r="I3" s="42"/>
    </row>
    <row r="4" spans="1:10" ht="15.75" hidden="1">
      <c r="A4" s="42"/>
      <c r="C4" s="258" t="s">
        <v>629</v>
      </c>
      <c r="D4" s="258" t="s">
        <v>658</v>
      </c>
      <c r="E4" s="258" t="s">
        <v>697</v>
      </c>
      <c r="F4" s="258" t="s">
        <v>705</v>
      </c>
      <c r="G4" s="258"/>
      <c r="H4" s="258"/>
      <c r="I4" s="258"/>
      <c r="J4" s="258"/>
    </row>
    <row r="5" spans="1:11" s="10" customFormat="1" ht="31.5">
      <c r="A5" s="86" t="s">
        <v>9</v>
      </c>
      <c r="B5" s="86" t="s">
        <v>140</v>
      </c>
      <c r="C5" s="38" t="s">
        <v>630</v>
      </c>
      <c r="D5" s="38" t="s">
        <v>630</v>
      </c>
      <c r="E5" s="38" t="s">
        <v>630</v>
      </c>
      <c r="F5" s="38" t="s">
        <v>630</v>
      </c>
      <c r="G5" s="38" t="s">
        <v>630</v>
      </c>
      <c r="H5" s="38" t="s">
        <v>630</v>
      </c>
      <c r="I5" s="38" t="s">
        <v>630</v>
      </c>
      <c r="J5" s="38" t="s">
        <v>630</v>
      </c>
      <c r="K5" s="265"/>
    </row>
    <row r="6" spans="1:11" s="10" customFormat="1" ht="16.5">
      <c r="A6" s="66" t="s">
        <v>86</v>
      </c>
      <c r="B6" s="101"/>
      <c r="C6" s="81"/>
      <c r="D6" s="81"/>
      <c r="E6" s="81"/>
      <c r="F6" s="81"/>
      <c r="G6" s="81"/>
      <c r="H6" s="81"/>
      <c r="I6" s="81"/>
      <c r="J6" s="81"/>
      <c r="K6" s="265"/>
    </row>
    <row r="7" spans="1:11" s="10" customFormat="1" ht="15.75">
      <c r="A7" s="65" t="s">
        <v>79</v>
      </c>
      <c r="B7" s="100"/>
      <c r="C7" s="81"/>
      <c r="D7" s="81"/>
      <c r="E7" s="81"/>
      <c r="F7" s="81"/>
      <c r="G7" s="81"/>
      <c r="H7" s="81"/>
      <c r="I7" s="81"/>
      <c r="J7" s="81"/>
      <c r="K7" s="265"/>
    </row>
    <row r="8" spans="1:11" s="10" customFormat="1" ht="15.75">
      <c r="A8" s="40" t="s">
        <v>167</v>
      </c>
      <c r="B8" s="100"/>
      <c r="C8" s="82">
        <f>SUM(C9:C11)</f>
        <v>5364000</v>
      </c>
      <c r="D8" s="82">
        <f>SUM(D9:D11)</f>
        <v>5364000</v>
      </c>
      <c r="E8" s="82">
        <f>SUM(E9:E11)</f>
        <v>5364000</v>
      </c>
      <c r="F8" s="82">
        <f>SUM(F9:F11)</f>
        <v>5364000</v>
      </c>
      <c r="G8" s="82"/>
      <c r="H8" s="82"/>
      <c r="I8" s="82"/>
      <c r="J8" s="82"/>
      <c r="K8" s="266">
        <f>F8-E8</f>
        <v>0</v>
      </c>
    </row>
    <row r="9" spans="1:11" s="10" customFormat="1" ht="15.75">
      <c r="A9" s="85" t="s">
        <v>382</v>
      </c>
      <c r="B9" s="98">
        <v>1</v>
      </c>
      <c r="C9" s="81">
        <f>COFOG!C51</f>
        <v>0</v>
      </c>
      <c r="D9" s="81">
        <f>COFOG!D51</f>
        <v>0</v>
      </c>
      <c r="E9" s="81">
        <f>COFOG!E51</f>
        <v>0</v>
      </c>
      <c r="F9" s="81">
        <f>COFOG!F51</f>
        <v>0</v>
      </c>
      <c r="G9" s="81"/>
      <c r="H9" s="81"/>
      <c r="I9" s="81"/>
      <c r="J9" s="81"/>
      <c r="K9" s="266">
        <f aca="true" t="shared" si="0" ref="K9:K72">F9-E9</f>
        <v>0</v>
      </c>
    </row>
    <row r="10" spans="1:11" s="10" customFormat="1" ht="15.75">
      <c r="A10" s="85" t="s">
        <v>229</v>
      </c>
      <c r="B10" s="98">
        <v>2</v>
      </c>
      <c r="C10" s="81">
        <f>COFOG!C52</f>
        <v>4990000</v>
      </c>
      <c r="D10" s="81">
        <f>COFOG!D52</f>
        <v>4990000</v>
      </c>
      <c r="E10" s="81">
        <f>COFOG!E52</f>
        <v>4990000</v>
      </c>
      <c r="F10" s="81">
        <f>COFOG!F52</f>
        <v>4990000</v>
      </c>
      <c r="G10" s="81"/>
      <c r="H10" s="81"/>
      <c r="I10" s="81"/>
      <c r="J10" s="81"/>
      <c r="K10" s="266">
        <f t="shared" si="0"/>
        <v>0</v>
      </c>
    </row>
    <row r="11" spans="1:11" s="10" customFormat="1" ht="15.75">
      <c r="A11" s="85" t="s">
        <v>124</v>
      </c>
      <c r="B11" s="98">
        <v>3</v>
      </c>
      <c r="C11" s="81">
        <f>COFOG!C53</f>
        <v>374000</v>
      </c>
      <c r="D11" s="81">
        <f>COFOG!D53</f>
        <v>374000</v>
      </c>
      <c r="E11" s="81">
        <f>COFOG!E53</f>
        <v>374000</v>
      </c>
      <c r="F11" s="81">
        <f>COFOG!F53</f>
        <v>374000</v>
      </c>
      <c r="G11" s="81"/>
      <c r="H11" s="81"/>
      <c r="I11" s="81"/>
      <c r="J11" s="81"/>
      <c r="K11" s="266">
        <f t="shared" si="0"/>
        <v>0</v>
      </c>
    </row>
    <row r="12" spans="1:11" s="10" customFormat="1" ht="31.5">
      <c r="A12" s="40" t="s">
        <v>168</v>
      </c>
      <c r="B12" s="100"/>
      <c r="C12" s="82">
        <f>SUM(C13:C15)</f>
        <v>1405200</v>
      </c>
      <c r="D12" s="82">
        <f>SUM(D13:D15)</f>
        <v>1405200</v>
      </c>
      <c r="E12" s="82">
        <f>SUM(E13:E15)</f>
        <v>1405200</v>
      </c>
      <c r="F12" s="82">
        <f>SUM(F13:F15)</f>
        <v>1405200</v>
      </c>
      <c r="G12" s="82"/>
      <c r="H12" s="82"/>
      <c r="I12" s="82"/>
      <c r="J12" s="82"/>
      <c r="K12" s="266">
        <f t="shared" si="0"/>
        <v>0</v>
      </c>
    </row>
    <row r="13" spans="1:11" s="10" customFormat="1" ht="15.75">
      <c r="A13" s="85" t="s">
        <v>382</v>
      </c>
      <c r="B13" s="98">
        <v>1</v>
      </c>
      <c r="C13" s="81">
        <f>COFOG!K51</f>
        <v>0</v>
      </c>
      <c r="D13" s="81">
        <f>COFOG!L51</f>
        <v>0</v>
      </c>
      <c r="E13" s="81">
        <f>COFOG!M51</f>
        <v>0</v>
      </c>
      <c r="F13" s="81">
        <f>COFOG!N51</f>
        <v>0</v>
      </c>
      <c r="G13" s="81"/>
      <c r="H13" s="81"/>
      <c r="I13" s="81"/>
      <c r="J13" s="81"/>
      <c r="K13" s="266">
        <f t="shared" si="0"/>
        <v>0</v>
      </c>
    </row>
    <row r="14" spans="1:11" s="10" customFormat="1" ht="15.75">
      <c r="A14" s="85" t="s">
        <v>229</v>
      </c>
      <c r="B14" s="98">
        <v>2</v>
      </c>
      <c r="C14" s="81">
        <f>COFOG!K52</f>
        <v>1316200</v>
      </c>
      <c r="D14" s="81">
        <f>COFOG!L52</f>
        <v>1316200</v>
      </c>
      <c r="E14" s="81">
        <f>COFOG!M52</f>
        <v>1316200</v>
      </c>
      <c r="F14" s="81">
        <f>COFOG!N52</f>
        <v>1316200</v>
      </c>
      <c r="G14" s="81"/>
      <c r="H14" s="81"/>
      <c r="I14" s="81"/>
      <c r="J14" s="81"/>
      <c r="K14" s="266">
        <f t="shared" si="0"/>
        <v>0</v>
      </c>
    </row>
    <row r="15" spans="1:11" s="10" customFormat="1" ht="15.75">
      <c r="A15" s="85" t="s">
        <v>124</v>
      </c>
      <c r="B15" s="98">
        <v>3</v>
      </c>
      <c r="C15" s="81">
        <f>COFOG!K53</f>
        <v>89000</v>
      </c>
      <c r="D15" s="81">
        <f>COFOG!L53</f>
        <v>89000</v>
      </c>
      <c r="E15" s="81">
        <f>COFOG!M53</f>
        <v>89000</v>
      </c>
      <c r="F15" s="81">
        <f>COFOG!N53</f>
        <v>89000</v>
      </c>
      <c r="G15" s="81"/>
      <c r="H15" s="81"/>
      <c r="I15" s="81"/>
      <c r="J15" s="81"/>
      <c r="K15" s="266">
        <f t="shared" si="0"/>
        <v>0</v>
      </c>
    </row>
    <row r="16" spans="1:11" s="10" customFormat="1" ht="15.75">
      <c r="A16" s="40" t="s">
        <v>169</v>
      </c>
      <c r="B16" s="100"/>
      <c r="C16" s="82">
        <f>SUM(C17:C19)</f>
        <v>4586472</v>
      </c>
      <c r="D16" s="82">
        <f>SUM(D17:D19)</f>
        <v>4436472</v>
      </c>
      <c r="E16" s="82">
        <f>SUM(E17:E19)</f>
        <v>5690626</v>
      </c>
      <c r="F16" s="82">
        <f>SUM(F17:F19)</f>
        <v>5696976</v>
      </c>
      <c r="G16" s="82"/>
      <c r="H16" s="82"/>
      <c r="I16" s="82"/>
      <c r="J16" s="82"/>
      <c r="K16" s="266">
        <f t="shared" si="0"/>
        <v>6350</v>
      </c>
    </row>
    <row r="17" spans="1:11" s="10" customFormat="1" ht="15.75">
      <c r="A17" s="85" t="s">
        <v>382</v>
      </c>
      <c r="B17" s="98">
        <v>1</v>
      </c>
      <c r="C17" s="81">
        <f>COFOG!S51</f>
        <v>0</v>
      </c>
      <c r="D17" s="81">
        <f>COFOG!T51</f>
        <v>0</v>
      </c>
      <c r="E17" s="81">
        <f>COFOG!U51</f>
        <v>0</v>
      </c>
      <c r="F17" s="81">
        <f>COFOG!V51</f>
        <v>0</v>
      </c>
      <c r="G17" s="81"/>
      <c r="H17" s="81"/>
      <c r="I17" s="81"/>
      <c r="J17" s="81"/>
      <c r="K17" s="266">
        <f t="shared" si="0"/>
        <v>0</v>
      </c>
    </row>
    <row r="18" spans="1:11" s="10" customFormat="1" ht="15.75">
      <c r="A18" s="85" t="s">
        <v>229</v>
      </c>
      <c r="B18" s="98">
        <v>2</v>
      </c>
      <c r="C18" s="81">
        <f>COFOG!S52</f>
        <v>4586472</v>
      </c>
      <c r="D18" s="81">
        <f>COFOG!T52</f>
        <v>4436472</v>
      </c>
      <c r="E18" s="81">
        <f>COFOG!U52</f>
        <v>5690626</v>
      </c>
      <c r="F18" s="81">
        <f>COFOG!V52</f>
        <v>5696976</v>
      </c>
      <c r="G18" s="81"/>
      <c r="H18" s="81"/>
      <c r="I18" s="81"/>
      <c r="J18" s="81"/>
      <c r="K18" s="266">
        <f t="shared" si="0"/>
        <v>6350</v>
      </c>
    </row>
    <row r="19" spans="1:11" s="10" customFormat="1" ht="15.75">
      <c r="A19" s="85" t="s">
        <v>124</v>
      </c>
      <c r="B19" s="98">
        <v>3</v>
      </c>
      <c r="C19" s="81">
        <f>COFOG!S53</f>
        <v>0</v>
      </c>
      <c r="D19" s="81">
        <f>COFOG!T53</f>
        <v>0</v>
      </c>
      <c r="E19" s="81">
        <f>COFOG!U53</f>
        <v>0</v>
      </c>
      <c r="F19" s="81">
        <f>COFOG!V53</f>
        <v>0</v>
      </c>
      <c r="G19" s="81"/>
      <c r="H19" s="81"/>
      <c r="I19" s="81"/>
      <c r="J19" s="81"/>
      <c r="K19" s="266">
        <f t="shared" si="0"/>
        <v>0</v>
      </c>
    </row>
    <row r="20" spans="1:11" s="10" customFormat="1" ht="15.75">
      <c r="A20" s="65" t="s">
        <v>170</v>
      </c>
      <c r="B20" s="100"/>
      <c r="C20" s="81"/>
      <c r="D20" s="81"/>
      <c r="E20" s="81"/>
      <c r="F20" s="81"/>
      <c r="G20" s="81"/>
      <c r="H20" s="81"/>
      <c r="I20" s="81"/>
      <c r="J20" s="81"/>
      <c r="K20" s="266">
        <f t="shared" si="0"/>
        <v>0</v>
      </c>
    </row>
    <row r="21" spans="1:11" s="10" customFormat="1" ht="15.75">
      <c r="A21" s="109" t="s">
        <v>173</v>
      </c>
      <c r="B21" s="100"/>
      <c r="C21" s="81">
        <f>SUM(C22:C23)</f>
        <v>0</v>
      </c>
      <c r="D21" s="81">
        <f>SUM(D22:D23)</f>
        <v>0</v>
      </c>
      <c r="E21" s="81">
        <f>SUM(E22:E23)</f>
        <v>31000</v>
      </c>
      <c r="F21" s="81">
        <f>SUM(F22:F23)</f>
        <v>31000</v>
      </c>
      <c r="G21" s="81"/>
      <c r="H21" s="81"/>
      <c r="I21" s="81"/>
      <c r="J21" s="81"/>
      <c r="K21" s="266">
        <f t="shared" si="0"/>
        <v>0</v>
      </c>
    </row>
    <row r="22" spans="1:11" s="10" customFormat="1" ht="31.5">
      <c r="A22" s="85" t="s">
        <v>704</v>
      </c>
      <c r="B22" s="100">
        <v>2</v>
      </c>
      <c r="C22" s="81">
        <v>0</v>
      </c>
      <c r="D22" s="81">
        <v>0</v>
      </c>
      <c r="E22" s="81">
        <v>31000</v>
      </c>
      <c r="F22" s="81">
        <v>31000</v>
      </c>
      <c r="G22" s="81"/>
      <c r="H22" s="81"/>
      <c r="I22" s="81"/>
      <c r="J22" s="81"/>
      <c r="K22" s="266">
        <f t="shared" si="0"/>
        <v>0</v>
      </c>
    </row>
    <row r="23" spans="1:11" s="10" customFormat="1" ht="15.75" hidden="1">
      <c r="A23" s="85" t="s">
        <v>179</v>
      </c>
      <c r="B23" s="100">
        <v>2</v>
      </c>
      <c r="C23" s="81"/>
      <c r="D23" s="81"/>
      <c r="E23" s="81"/>
      <c r="F23" s="81"/>
      <c r="G23" s="81"/>
      <c r="H23" s="81"/>
      <c r="I23" s="81"/>
      <c r="J23" s="81"/>
      <c r="K23" s="266">
        <f t="shared" si="0"/>
        <v>0</v>
      </c>
    </row>
    <row r="24" spans="1:11" s="10" customFormat="1" ht="15.75">
      <c r="A24" s="108" t="s">
        <v>171</v>
      </c>
      <c r="B24" s="100"/>
      <c r="C24" s="81">
        <f>SUM(C21:C21)</f>
        <v>0</v>
      </c>
      <c r="D24" s="81">
        <f>SUM(D21:D21)</f>
        <v>0</v>
      </c>
      <c r="E24" s="81">
        <f>SUM(E21:E21)</f>
        <v>31000</v>
      </c>
      <c r="F24" s="81">
        <f>SUM(F21:F21)</f>
        <v>31000</v>
      </c>
      <c r="G24" s="81"/>
      <c r="H24" s="81"/>
      <c r="I24" s="81"/>
      <c r="J24" s="81"/>
      <c r="K24" s="266">
        <f t="shared" si="0"/>
        <v>0</v>
      </c>
    </row>
    <row r="25" spans="1:11" s="10" customFormat="1" ht="15.75" hidden="1">
      <c r="A25" s="61" t="s">
        <v>180</v>
      </c>
      <c r="B25" s="100"/>
      <c r="C25" s="81"/>
      <c r="D25" s="81"/>
      <c r="E25" s="81"/>
      <c r="F25" s="81"/>
      <c r="G25" s="81"/>
      <c r="H25" s="81"/>
      <c r="I25" s="81"/>
      <c r="J25" s="81"/>
      <c r="K25" s="266">
        <f t="shared" si="0"/>
        <v>0</v>
      </c>
    </row>
    <row r="26" spans="1:11" s="10" customFormat="1" ht="47.25" hidden="1">
      <c r="A26" s="106" t="s">
        <v>178</v>
      </c>
      <c r="B26" s="100">
        <v>2</v>
      </c>
      <c r="C26" s="81"/>
      <c r="D26" s="81"/>
      <c r="E26" s="81"/>
      <c r="F26" s="81"/>
      <c r="G26" s="81"/>
      <c r="H26" s="81"/>
      <c r="I26" s="81"/>
      <c r="J26" s="81"/>
      <c r="K26" s="266">
        <f t="shared" si="0"/>
        <v>0</v>
      </c>
    </row>
    <row r="27" spans="1:11" s="10" customFormat="1" ht="47.25" hidden="1">
      <c r="A27" s="106" t="s">
        <v>178</v>
      </c>
      <c r="B27" s="100">
        <v>3</v>
      </c>
      <c r="C27" s="81"/>
      <c r="D27" s="81"/>
      <c r="E27" s="81"/>
      <c r="F27" s="81"/>
      <c r="G27" s="81"/>
      <c r="H27" s="81"/>
      <c r="I27" s="81"/>
      <c r="J27" s="81"/>
      <c r="K27" s="266">
        <f t="shared" si="0"/>
        <v>0</v>
      </c>
    </row>
    <row r="28" spans="1:11" s="10" customFormat="1" ht="15.75" hidden="1">
      <c r="A28" s="108" t="s">
        <v>177</v>
      </c>
      <c r="B28" s="100"/>
      <c r="C28" s="81">
        <f>SUM(C26:C27)</f>
        <v>0</v>
      </c>
      <c r="D28" s="81">
        <f>SUM(D26:D27)</f>
        <v>0</v>
      </c>
      <c r="E28" s="81">
        <f>SUM(E26:E27)</f>
        <v>0</v>
      </c>
      <c r="F28" s="81">
        <f>SUM(F26:F27)</f>
        <v>0</v>
      </c>
      <c r="G28" s="81"/>
      <c r="H28" s="81"/>
      <c r="I28" s="81"/>
      <c r="J28" s="81"/>
      <c r="K28" s="266">
        <f t="shared" si="0"/>
        <v>0</v>
      </c>
    </row>
    <row r="29" spans="1:11" s="10" customFormat="1" ht="15.75" hidden="1">
      <c r="A29" s="107" t="s">
        <v>174</v>
      </c>
      <c r="B29" s="100"/>
      <c r="C29" s="81">
        <f>SUM(C30:C30)</f>
        <v>0</v>
      </c>
      <c r="D29" s="81">
        <f>SUM(D30:D30)</f>
        <v>0</v>
      </c>
      <c r="E29" s="81">
        <f>SUM(E30:E30)</f>
        <v>0</v>
      </c>
      <c r="F29" s="81">
        <f>SUM(F30:F30)</f>
        <v>0</v>
      </c>
      <c r="G29" s="81"/>
      <c r="H29" s="81"/>
      <c r="I29" s="81"/>
      <c r="J29" s="81"/>
      <c r="K29" s="266">
        <f t="shared" si="0"/>
        <v>0</v>
      </c>
    </row>
    <row r="30" spans="1:11" s="10" customFormat="1" ht="15.75" hidden="1">
      <c r="A30" s="85" t="s">
        <v>414</v>
      </c>
      <c r="B30" s="100">
        <v>2</v>
      </c>
      <c r="C30" s="81"/>
      <c r="D30" s="81"/>
      <c r="E30" s="81"/>
      <c r="F30" s="81"/>
      <c r="G30" s="81"/>
      <c r="H30" s="81"/>
      <c r="I30" s="81"/>
      <c r="J30" s="81"/>
      <c r="K30" s="266">
        <f t="shared" si="0"/>
        <v>0</v>
      </c>
    </row>
    <row r="31" spans="1:11" s="10" customFormat="1" ht="15.75" hidden="1">
      <c r="A31" s="85" t="s">
        <v>175</v>
      </c>
      <c r="B31" s="100">
        <v>2</v>
      </c>
      <c r="C31" s="81"/>
      <c r="D31" s="81"/>
      <c r="E31" s="81"/>
      <c r="F31" s="81"/>
      <c r="G31" s="81"/>
      <c r="H31" s="81"/>
      <c r="I31" s="81"/>
      <c r="J31" s="81"/>
      <c r="K31" s="266">
        <f t="shared" si="0"/>
        <v>0</v>
      </c>
    </row>
    <row r="32" spans="1:11" s="10" customFormat="1" ht="31.5" hidden="1">
      <c r="A32" s="85" t="s">
        <v>176</v>
      </c>
      <c r="B32" s="100">
        <v>2</v>
      </c>
      <c r="C32" s="81"/>
      <c r="D32" s="81"/>
      <c r="E32" s="81"/>
      <c r="F32" s="81"/>
      <c r="G32" s="81"/>
      <c r="H32" s="81"/>
      <c r="I32" s="81"/>
      <c r="J32" s="81"/>
      <c r="K32" s="266">
        <f t="shared" si="0"/>
        <v>0</v>
      </c>
    </row>
    <row r="33" spans="1:11" s="10" customFormat="1" ht="15.75">
      <c r="A33" s="85" t="s">
        <v>390</v>
      </c>
      <c r="B33" s="100"/>
      <c r="C33" s="81">
        <f>C34+C49</f>
        <v>670100</v>
      </c>
      <c r="D33" s="81">
        <f>D34+D49</f>
        <v>670100</v>
      </c>
      <c r="E33" s="81">
        <f>E34+E49</f>
        <v>839985</v>
      </c>
      <c r="F33" s="81">
        <f>F34+F49</f>
        <v>999985</v>
      </c>
      <c r="G33" s="81"/>
      <c r="H33" s="81"/>
      <c r="I33" s="81"/>
      <c r="J33" s="81"/>
      <c r="K33" s="266">
        <f t="shared" si="0"/>
        <v>160000</v>
      </c>
    </row>
    <row r="34" spans="1:11" s="10" customFormat="1" ht="15.75">
      <c r="A34" s="85" t="s">
        <v>391</v>
      </c>
      <c r="B34" s="100"/>
      <c r="C34" s="81">
        <f>SUM(C35:C48)</f>
        <v>670100</v>
      </c>
      <c r="D34" s="81">
        <f>SUM(D35:D48)</f>
        <v>670100</v>
      </c>
      <c r="E34" s="81">
        <f>SUM(E35:E48)</f>
        <v>839985</v>
      </c>
      <c r="F34" s="81">
        <f>SUM(F35:F48)</f>
        <v>999985</v>
      </c>
      <c r="G34" s="81"/>
      <c r="H34" s="81"/>
      <c r="I34" s="81"/>
      <c r="J34" s="81"/>
      <c r="K34" s="266">
        <f t="shared" si="0"/>
        <v>160000</v>
      </c>
    </row>
    <row r="35" spans="1:11" s="10" customFormat="1" ht="15.75">
      <c r="A35" s="85" t="s">
        <v>393</v>
      </c>
      <c r="B35" s="100">
        <v>2</v>
      </c>
      <c r="C35" s="81">
        <v>157300</v>
      </c>
      <c r="D35" s="81">
        <v>157300</v>
      </c>
      <c r="E35" s="81">
        <v>327185</v>
      </c>
      <c r="F35" s="81">
        <v>297185</v>
      </c>
      <c r="G35" s="81"/>
      <c r="H35" s="81"/>
      <c r="I35" s="81"/>
      <c r="J35" s="81"/>
      <c r="K35" s="266">
        <f t="shared" si="0"/>
        <v>-30000</v>
      </c>
    </row>
    <row r="36" spans="1:11" s="10" customFormat="1" ht="31.5">
      <c r="A36" s="85" t="s">
        <v>401</v>
      </c>
      <c r="B36" s="100">
        <v>2</v>
      </c>
      <c r="C36" s="81">
        <v>142800</v>
      </c>
      <c r="D36" s="81">
        <v>142800</v>
      </c>
      <c r="E36" s="81">
        <v>142800</v>
      </c>
      <c r="F36" s="81">
        <v>142800</v>
      </c>
      <c r="G36" s="81"/>
      <c r="H36" s="81"/>
      <c r="I36" s="81"/>
      <c r="J36" s="81"/>
      <c r="K36" s="266">
        <f t="shared" si="0"/>
        <v>0</v>
      </c>
    </row>
    <row r="37" spans="1:11" s="10" customFormat="1" ht="15.75" hidden="1">
      <c r="A37" s="85" t="s">
        <v>479</v>
      </c>
      <c r="B37" s="100">
        <v>2</v>
      </c>
      <c r="C37" s="125"/>
      <c r="D37" s="125"/>
      <c r="E37" s="125"/>
      <c r="F37" s="125"/>
      <c r="G37" s="125"/>
      <c r="H37" s="125"/>
      <c r="I37" s="125"/>
      <c r="J37" s="125"/>
      <c r="K37" s="266">
        <f t="shared" si="0"/>
        <v>0</v>
      </c>
    </row>
    <row r="38" spans="1:11" s="10" customFormat="1" ht="31.5" hidden="1">
      <c r="A38" s="85" t="s">
        <v>394</v>
      </c>
      <c r="B38" s="100">
        <v>2</v>
      </c>
      <c r="C38" s="81"/>
      <c r="D38" s="81"/>
      <c r="E38" s="81"/>
      <c r="F38" s="81"/>
      <c r="G38" s="81"/>
      <c r="H38" s="81"/>
      <c r="I38" s="81"/>
      <c r="J38" s="81"/>
      <c r="K38" s="266">
        <f t="shared" si="0"/>
        <v>0</v>
      </c>
    </row>
    <row r="39" spans="1:11" s="10" customFormat="1" ht="15.75" hidden="1">
      <c r="A39" s="85" t="s">
        <v>402</v>
      </c>
      <c r="B39" s="100">
        <v>2</v>
      </c>
      <c r="C39" s="81"/>
      <c r="D39" s="81"/>
      <c r="E39" s="81"/>
      <c r="F39" s="81"/>
      <c r="G39" s="81"/>
      <c r="H39" s="81"/>
      <c r="I39" s="81"/>
      <c r="J39" s="81"/>
      <c r="K39" s="266">
        <f t="shared" si="0"/>
        <v>0</v>
      </c>
    </row>
    <row r="40" spans="1:11" s="10" customFormat="1" ht="31.5">
      <c r="A40" s="85" t="s">
        <v>400</v>
      </c>
      <c r="B40" s="100">
        <v>2</v>
      </c>
      <c r="C40" s="81">
        <v>50000</v>
      </c>
      <c r="D40" s="81">
        <v>50000</v>
      </c>
      <c r="E40" s="81">
        <v>50000</v>
      </c>
      <c r="F40" s="81">
        <v>40000</v>
      </c>
      <c r="G40" s="81"/>
      <c r="H40" s="81"/>
      <c r="I40" s="81"/>
      <c r="J40" s="81"/>
      <c r="K40" s="266">
        <f t="shared" si="0"/>
        <v>-10000</v>
      </c>
    </row>
    <row r="41" spans="1:11" s="10" customFormat="1" ht="15.75" hidden="1">
      <c r="A41" s="85" t="s">
        <v>399</v>
      </c>
      <c r="B41" s="100">
        <v>2</v>
      </c>
      <c r="C41" s="81"/>
      <c r="D41" s="81"/>
      <c r="E41" s="81"/>
      <c r="F41" s="81"/>
      <c r="G41" s="81"/>
      <c r="H41" s="81"/>
      <c r="I41" s="81"/>
      <c r="J41" s="81"/>
      <c r="K41" s="266">
        <f t="shared" si="0"/>
        <v>0</v>
      </c>
    </row>
    <row r="42" spans="1:11" s="10" customFormat="1" ht="15.75">
      <c r="A42" s="85" t="s">
        <v>398</v>
      </c>
      <c r="B42" s="100">
        <v>2</v>
      </c>
      <c r="C42" s="81">
        <v>200000</v>
      </c>
      <c r="D42" s="81">
        <v>200000</v>
      </c>
      <c r="E42" s="81">
        <v>200000</v>
      </c>
      <c r="F42" s="81">
        <v>470000</v>
      </c>
      <c r="G42" s="81"/>
      <c r="H42" s="81"/>
      <c r="I42" s="81"/>
      <c r="J42" s="81"/>
      <c r="K42" s="266">
        <f t="shared" si="0"/>
        <v>270000</v>
      </c>
    </row>
    <row r="43" spans="1:11" s="10" customFormat="1" ht="15.75">
      <c r="A43" s="85" t="s">
        <v>397</v>
      </c>
      <c r="B43" s="100">
        <v>2</v>
      </c>
      <c r="C43" s="81">
        <v>60000</v>
      </c>
      <c r="D43" s="81">
        <v>60000</v>
      </c>
      <c r="E43" s="81">
        <v>60000</v>
      </c>
      <c r="F43" s="81">
        <v>0</v>
      </c>
      <c r="G43" s="81"/>
      <c r="H43" s="81"/>
      <c r="I43" s="81"/>
      <c r="J43" s="81"/>
      <c r="K43" s="266">
        <f t="shared" si="0"/>
        <v>-60000</v>
      </c>
    </row>
    <row r="44" spans="1:11" s="10" customFormat="1" ht="15.75">
      <c r="A44" s="85" t="s">
        <v>396</v>
      </c>
      <c r="B44" s="100">
        <v>2</v>
      </c>
      <c r="C44" s="81">
        <v>60000</v>
      </c>
      <c r="D44" s="81">
        <v>60000</v>
      </c>
      <c r="E44" s="81">
        <v>60000</v>
      </c>
      <c r="F44" s="81">
        <v>50000</v>
      </c>
      <c r="G44" s="81"/>
      <c r="H44" s="81"/>
      <c r="I44" s="81"/>
      <c r="J44" s="81"/>
      <c r="K44" s="266">
        <f t="shared" si="0"/>
        <v>-10000</v>
      </c>
    </row>
    <row r="45" spans="1:11" s="10" customFormat="1" ht="15.75" hidden="1">
      <c r="A45" s="85" t="s">
        <v>446</v>
      </c>
      <c r="B45" s="100">
        <v>2</v>
      </c>
      <c r="C45" s="81"/>
      <c r="D45" s="81"/>
      <c r="E45" s="81"/>
      <c r="F45" s="81"/>
      <c r="G45" s="81"/>
      <c r="H45" s="81"/>
      <c r="I45" s="81"/>
      <c r="J45" s="81"/>
      <c r="K45" s="266">
        <f t="shared" si="0"/>
        <v>0</v>
      </c>
    </row>
    <row r="46" spans="1:11" s="10" customFormat="1" ht="15.75" customHeight="1" hidden="1">
      <c r="A46" s="85" t="s">
        <v>395</v>
      </c>
      <c r="B46" s="100">
        <v>2</v>
      </c>
      <c r="C46" s="125"/>
      <c r="D46" s="125"/>
      <c r="E46" s="125"/>
      <c r="F46" s="125"/>
      <c r="G46" s="125"/>
      <c r="H46" s="125"/>
      <c r="I46" s="125"/>
      <c r="J46" s="125"/>
      <c r="K46" s="266">
        <f t="shared" si="0"/>
        <v>0</v>
      </c>
    </row>
    <row r="47" spans="1:11" s="10" customFormat="1" ht="15.75" customHeight="1" hidden="1">
      <c r="A47" s="85" t="s">
        <v>403</v>
      </c>
      <c r="B47" s="100">
        <v>2</v>
      </c>
      <c r="C47" s="81"/>
      <c r="D47" s="81"/>
      <c r="E47" s="81"/>
      <c r="F47" s="81"/>
      <c r="G47" s="81"/>
      <c r="H47" s="81"/>
      <c r="I47" s="81"/>
      <c r="J47" s="81"/>
      <c r="K47" s="266">
        <f t="shared" si="0"/>
        <v>0</v>
      </c>
    </row>
    <row r="48" spans="1:11" s="10" customFormat="1" ht="15.75" hidden="1">
      <c r="A48" s="85" t="s">
        <v>404</v>
      </c>
      <c r="B48" s="100">
        <v>2</v>
      </c>
      <c r="C48" s="81"/>
      <c r="D48" s="81"/>
      <c r="E48" s="81"/>
      <c r="F48" s="81"/>
      <c r="G48" s="81"/>
      <c r="H48" s="81"/>
      <c r="I48" s="81"/>
      <c r="J48" s="81"/>
      <c r="K48" s="266">
        <f t="shared" si="0"/>
        <v>0</v>
      </c>
    </row>
    <row r="49" spans="1:11" s="10" customFormat="1" ht="15.75" hidden="1">
      <c r="A49" s="85" t="s">
        <v>392</v>
      </c>
      <c r="B49" s="100"/>
      <c r="C49" s="81">
        <f>SUM(C50:C59)</f>
        <v>0</v>
      </c>
      <c r="D49" s="81">
        <f>SUM(D50:D59)</f>
        <v>0</v>
      </c>
      <c r="E49" s="81">
        <f>SUM(E50:E59)</f>
        <v>0</v>
      </c>
      <c r="F49" s="81">
        <f>SUM(F50:F59)</f>
        <v>0</v>
      </c>
      <c r="G49" s="81"/>
      <c r="H49" s="81"/>
      <c r="I49" s="81"/>
      <c r="J49" s="81"/>
      <c r="K49" s="266">
        <f t="shared" si="0"/>
        <v>0</v>
      </c>
    </row>
    <row r="50" spans="1:11" s="10" customFormat="1" ht="15.75" hidden="1">
      <c r="A50" s="85" t="s">
        <v>405</v>
      </c>
      <c r="B50" s="100">
        <v>2</v>
      </c>
      <c r="C50" s="81"/>
      <c r="D50" s="81"/>
      <c r="E50" s="81"/>
      <c r="F50" s="81"/>
      <c r="G50" s="81"/>
      <c r="H50" s="81"/>
      <c r="I50" s="81"/>
      <c r="J50" s="81"/>
      <c r="K50" s="266">
        <f t="shared" si="0"/>
        <v>0</v>
      </c>
    </row>
    <row r="51" spans="1:11" s="10" customFormat="1" ht="31.5" hidden="1">
      <c r="A51" s="85" t="s">
        <v>406</v>
      </c>
      <c r="B51" s="100">
        <v>2</v>
      </c>
      <c r="C51" s="81"/>
      <c r="D51" s="81"/>
      <c r="E51" s="81"/>
      <c r="F51" s="81"/>
      <c r="G51" s="81"/>
      <c r="H51" s="81"/>
      <c r="I51" s="81"/>
      <c r="J51" s="81"/>
      <c r="K51" s="266">
        <f t="shared" si="0"/>
        <v>0</v>
      </c>
    </row>
    <row r="52" spans="1:11" s="10" customFormat="1" ht="31.5" hidden="1">
      <c r="A52" s="85" t="s">
        <v>407</v>
      </c>
      <c r="B52" s="100">
        <v>2</v>
      </c>
      <c r="C52" s="81"/>
      <c r="D52" s="81"/>
      <c r="E52" s="81"/>
      <c r="F52" s="81"/>
      <c r="G52" s="81"/>
      <c r="H52" s="81"/>
      <c r="I52" s="81"/>
      <c r="J52" s="81"/>
      <c r="K52" s="266">
        <f t="shared" si="0"/>
        <v>0</v>
      </c>
    </row>
    <row r="53" spans="1:11" s="10" customFormat="1" ht="15.75" hidden="1">
      <c r="A53" s="85" t="s">
        <v>408</v>
      </c>
      <c r="B53" s="100">
        <v>2</v>
      </c>
      <c r="C53" s="81"/>
      <c r="D53" s="81"/>
      <c r="E53" s="81"/>
      <c r="F53" s="81"/>
      <c r="G53" s="81"/>
      <c r="H53" s="81"/>
      <c r="I53" s="81"/>
      <c r="J53" s="81"/>
      <c r="K53" s="266">
        <f t="shared" si="0"/>
        <v>0</v>
      </c>
    </row>
    <row r="54" spans="1:11" s="10" customFormat="1" ht="15.75" hidden="1">
      <c r="A54" s="85" t="s">
        <v>409</v>
      </c>
      <c r="B54" s="100">
        <v>2</v>
      </c>
      <c r="C54" s="125"/>
      <c r="D54" s="125"/>
      <c r="E54" s="125"/>
      <c r="F54" s="125"/>
      <c r="G54" s="125"/>
      <c r="H54" s="125"/>
      <c r="I54" s="125"/>
      <c r="J54" s="125"/>
      <c r="K54" s="266">
        <f t="shared" si="0"/>
        <v>0</v>
      </c>
    </row>
    <row r="55" spans="1:11" s="10" customFormat="1" ht="15.75" hidden="1">
      <c r="A55" s="85" t="s">
        <v>410</v>
      </c>
      <c r="B55" s="100">
        <v>2</v>
      </c>
      <c r="C55" s="81"/>
      <c r="D55" s="81"/>
      <c r="E55" s="81"/>
      <c r="F55" s="81"/>
      <c r="G55" s="81"/>
      <c r="H55" s="81"/>
      <c r="I55" s="81"/>
      <c r="J55" s="81"/>
      <c r="K55" s="266">
        <f t="shared" si="0"/>
        <v>0</v>
      </c>
    </row>
    <row r="56" spans="1:11" s="10" customFormat="1" ht="15.75" hidden="1">
      <c r="A56" s="85" t="s">
        <v>411</v>
      </c>
      <c r="B56" s="100">
        <v>2</v>
      </c>
      <c r="C56" s="81"/>
      <c r="D56" s="81"/>
      <c r="E56" s="81"/>
      <c r="F56" s="81"/>
      <c r="G56" s="81"/>
      <c r="H56" s="81"/>
      <c r="I56" s="81"/>
      <c r="J56" s="81"/>
      <c r="K56" s="266">
        <f t="shared" si="0"/>
        <v>0</v>
      </c>
    </row>
    <row r="57" spans="1:11" s="10" customFormat="1" ht="15.75" hidden="1">
      <c r="A57" s="85" t="s">
        <v>445</v>
      </c>
      <c r="B57" s="100">
        <v>2</v>
      </c>
      <c r="C57" s="81"/>
      <c r="D57" s="81"/>
      <c r="E57" s="81"/>
      <c r="F57" s="81"/>
      <c r="G57" s="81"/>
      <c r="H57" s="81"/>
      <c r="I57" s="81"/>
      <c r="J57" s="81"/>
      <c r="K57" s="266">
        <f t="shared" si="0"/>
        <v>0</v>
      </c>
    </row>
    <row r="58" spans="1:11" s="10" customFormat="1" ht="15.75" hidden="1">
      <c r="A58" s="85" t="s">
        <v>412</v>
      </c>
      <c r="B58" s="100">
        <v>2</v>
      </c>
      <c r="C58" s="81"/>
      <c r="D58" s="81"/>
      <c r="E58" s="81"/>
      <c r="F58" s="81"/>
      <c r="G58" s="81"/>
      <c r="H58" s="81"/>
      <c r="I58" s="81"/>
      <c r="J58" s="81"/>
      <c r="K58" s="266">
        <f t="shared" si="0"/>
        <v>0</v>
      </c>
    </row>
    <row r="59" spans="1:11" s="10" customFormat="1" ht="15.75" hidden="1">
      <c r="A59" s="85" t="s">
        <v>413</v>
      </c>
      <c r="B59" s="100">
        <v>2</v>
      </c>
      <c r="C59" s="81"/>
      <c r="D59" s="81"/>
      <c r="E59" s="81"/>
      <c r="F59" s="81"/>
      <c r="G59" s="81"/>
      <c r="H59" s="81"/>
      <c r="I59" s="81"/>
      <c r="J59" s="81"/>
      <c r="K59" s="266">
        <f t="shared" si="0"/>
        <v>0</v>
      </c>
    </row>
    <row r="60" spans="1:11" s="10" customFormat="1" ht="15.75">
      <c r="A60" s="108" t="s">
        <v>172</v>
      </c>
      <c r="B60" s="100"/>
      <c r="C60" s="81">
        <f>SUM(C31:C33)+SUM(C29:C29)</f>
        <v>670100</v>
      </c>
      <c r="D60" s="81">
        <f>SUM(D31:D33)+SUM(D29:D29)</f>
        <v>670100</v>
      </c>
      <c r="E60" s="81">
        <f>SUM(E31:E33)+SUM(E29:E29)</f>
        <v>839985</v>
      </c>
      <c r="F60" s="81">
        <f>SUM(F31:F33)+SUM(F29:F29)</f>
        <v>999985</v>
      </c>
      <c r="G60" s="81"/>
      <c r="H60" s="81"/>
      <c r="I60" s="81"/>
      <c r="J60" s="81"/>
      <c r="K60" s="266">
        <f t="shared" si="0"/>
        <v>160000</v>
      </c>
    </row>
    <row r="61" spans="1:11" s="10" customFormat="1" ht="15.75">
      <c r="A61" s="40" t="s">
        <v>170</v>
      </c>
      <c r="B61" s="100"/>
      <c r="C61" s="82">
        <f>SUM(C62:C64)</f>
        <v>670100</v>
      </c>
      <c r="D61" s="82">
        <f>SUM(D62:D64)</f>
        <v>670100</v>
      </c>
      <c r="E61" s="82">
        <f>SUM(E62:E64)</f>
        <v>870985</v>
      </c>
      <c r="F61" s="82">
        <f>SUM(F62:F64)</f>
        <v>1030985</v>
      </c>
      <c r="G61" s="82"/>
      <c r="H61" s="82"/>
      <c r="I61" s="82"/>
      <c r="J61" s="82"/>
      <c r="K61" s="266">
        <f t="shared" si="0"/>
        <v>160000</v>
      </c>
    </row>
    <row r="62" spans="1:11" s="10" customFormat="1" ht="15.75">
      <c r="A62" s="85" t="s">
        <v>382</v>
      </c>
      <c r="B62" s="98">
        <v>1</v>
      </c>
      <c r="C62" s="81">
        <f>SUMIF($B$20:$B$61,"1",C$20:C$61)</f>
        <v>0</v>
      </c>
      <c r="D62" s="81">
        <f>SUMIF($B$20:$B$61,"1",D$20:D$61)</f>
        <v>0</v>
      </c>
      <c r="E62" s="81">
        <f>SUMIF($B$20:$B$61,"1",E$20:E$61)</f>
        <v>0</v>
      </c>
      <c r="F62" s="81">
        <f>SUMIF($B$20:$B$61,"1",F$20:F$61)</f>
        <v>0</v>
      </c>
      <c r="G62" s="81"/>
      <c r="H62" s="81"/>
      <c r="I62" s="81"/>
      <c r="J62" s="81"/>
      <c r="K62" s="266">
        <f t="shared" si="0"/>
        <v>0</v>
      </c>
    </row>
    <row r="63" spans="1:11" s="10" customFormat="1" ht="15.75">
      <c r="A63" s="85" t="s">
        <v>229</v>
      </c>
      <c r="B63" s="98">
        <v>2</v>
      </c>
      <c r="C63" s="81">
        <f>SUMIF($B$20:$B$61,"2",C$20:C$61)</f>
        <v>670100</v>
      </c>
      <c r="D63" s="81">
        <f>SUMIF($B$20:$B$61,"2",D$20:D$61)</f>
        <v>670100</v>
      </c>
      <c r="E63" s="81">
        <f>SUMIF($B$20:$B$61,"2",E$20:E$61)</f>
        <v>870985</v>
      </c>
      <c r="F63" s="81">
        <f>SUMIF($B$20:$B$61,"2",F$20:F$61)</f>
        <v>1030985</v>
      </c>
      <c r="G63" s="81"/>
      <c r="H63" s="81"/>
      <c r="I63" s="81"/>
      <c r="J63" s="81"/>
      <c r="K63" s="266">
        <f t="shared" si="0"/>
        <v>160000</v>
      </c>
    </row>
    <row r="64" spans="1:11" s="10" customFormat="1" ht="15.75">
      <c r="A64" s="85" t="s">
        <v>124</v>
      </c>
      <c r="B64" s="98">
        <v>3</v>
      </c>
      <c r="C64" s="81">
        <f>SUMIF($B$20:$B$61,"3",C$20:C$61)</f>
        <v>0</v>
      </c>
      <c r="D64" s="81">
        <f>SUMIF($B$20:$B$61,"3",D$20:D$61)</f>
        <v>0</v>
      </c>
      <c r="E64" s="81">
        <f>SUMIF($B$20:$B$61,"3",E$20:E$61)</f>
        <v>0</v>
      </c>
      <c r="F64" s="81">
        <f>SUMIF($B$20:$B$61,"3",F$20:F$61)</f>
        <v>0</v>
      </c>
      <c r="G64" s="81"/>
      <c r="H64" s="81"/>
      <c r="I64" s="81"/>
      <c r="J64" s="81"/>
      <c r="K64" s="266">
        <f t="shared" si="0"/>
        <v>0</v>
      </c>
    </row>
    <row r="65" spans="1:11" s="10" customFormat="1" ht="15.75">
      <c r="A65" s="64" t="s">
        <v>230</v>
      </c>
      <c r="B65" s="17"/>
      <c r="C65" s="81"/>
      <c r="D65" s="81"/>
      <c r="E65" s="81"/>
      <c r="F65" s="81"/>
      <c r="G65" s="81"/>
      <c r="H65" s="81"/>
      <c r="I65" s="81"/>
      <c r="J65" s="81"/>
      <c r="K65" s="266">
        <f t="shared" si="0"/>
        <v>0</v>
      </c>
    </row>
    <row r="66" spans="1:11" s="10" customFormat="1" ht="15.75" hidden="1">
      <c r="A66" s="61" t="s">
        <v>183</v>
      </c>
      <c r="B66" s="17"/>
      <c r="C66" s="81"/>
      <c r="D66" s="81"/>
      <c r="E66" s="81"/>
      <c r="F66" s="81"/>
      <c r="G66" s="81"/>
      <c r="H66" s="81"/>
      <c r="I66" s="81"/>
      <c r="J66" s="81"/>
      <c r="K66" s="266">
        <f t="shared" si="0"/>
        <v>0</v>
      </c>
    </row>
    <row r="67" spans="1:11" s="10" customFormat="1" ht="31.5" hidden="1">
      <c r="A67" s="61" t="s">
        <v>417</v>
      </c>
      <c r="B67" s="17">
        <v>2</v>
      </c>
      <c r="C67" s="81"/>
      <c r="D67" s="81"/>
      <c r="E67" s="81"/>
      <c r="F67" s="81"/>
      <c r="G67" s="81"/>
      <c r="H67" s="81"/>
      <c r="I67" s="81"/>
      <c r="J67" s="81"/>
      <c r="K67" s="266">
        <f t="shared" si="0"/>
        <v>0</v>
      </c>
    </row>
    <row r="68" spans="1:11" s="10" customFormat="1" ht="31.5" customHeight="1" hidden="1">
      <c r="A68" s="61" t="s">
        <v>416</v>
      </c>
      <c r="B68" s="17"/>
      <c r="C68" s="81"/>
      <c r="D68" s="81"/>
      <c r="E68" s="81"/>
      <c r="F68" s="81"/>
      <c r="G68" s="81"/>
      <c r="H68" s="81"/>
      <c r="I68" s="81"/>
      <c r="J68" s="81"/>
      <c r="K68" s="266">
        <f t="shared" si="0"/>
        <v>0</v>
      </c>
    </row>
    <row r="69" spans="1:11" s="10" customFormat="1" ht="15.75" customHeight="1" hidden="1">
      <c r="A69" s="61" t="s">
        <v>415</v>
      </c>
      <c r="B69" s="17"/>
      <c r="C69" s="81"/>
      <c r="D69" s="81"/>
      <c r="E69" s="81"/>
      <c r="F69" s="81"/>
      <c r="G69" s="81"/>
      <c r="H69" s="81"/>
      <c r="I69" s="81"/>
      <c r="J69" s="81"/>
      <c r="K69" s="266">
        <f t="shared" si="0"/>
        <v>0</v>
      </c>
    </row>
    <row r="70" spans="1:11" s="10" customFormat="1" ht="15.75" customHeight="1" hidden="1">
      <c r="A70" s="61"/>
      <c r="B70" s="17"/>
      <c r="C70" s="81"/>
      <c r="D70" s="81"/>
      <c r="E70" s="81"/>
      <c r="F70" s="81"/>
      <c r="G70" s="81"/>
      <c r="H70" s="81"/>
      <c r="I70" s="81"/>
      <c r="J70" s="81"/>
      <c r="K70" s="266">
        <f t="shared" si="0"/>
        <v>0</v>
      </c>
    </row>
    <row r="71" spans="1:11" s="10" customFormat="1" ht="31.5" customHeight="1" hidden="1">
      <c r="A71" s="61" t="s">
        <v>181</v>
      </c>
      <c r="B71" s="17"/>
      <c r="C71" s="81"/>
      <c r="D71" s="81"/>
      <c r="E71" s="81"/>
      <c r="F71" s="81"/>
      <c r="G71" s="81"/>
      <c r="H71" s="81"/>
      <c r="I71" s="81"/>
      <c r="J71" s="81"/>
      <c r="K71" s="266">
        <f t="shared" si="0"/>
        <v>0</v>
      </c>
    </row>
    <row r="72" spans="1:11" s="10" customFormat="1" ht="15.75" customHeight="1" hidden="1">
      <c r="A72" s="61"/>
      <c r="B72" s="17"/>
      <c r="C72" s="81"/>
      <c r="D72" s="81"/>
      <c r="E72" s="81"/>
      <c r="F72" s="81"/>
      <c r="G72" s="81"/>
      <c r="H72" s="81"/>
      <c r="I72" s="81"/>
      <c r="J72" s="81"/>
      <c r="K72" s="266">
        <f t="shared" si="0"/>
        <v>0</v>
      </c>
    </row>
    <row r="73" spans="1:11" s="10" customFormat="1" ht="31.5" customHeight="1" hidden="1">
      <c r="A73" s="61" t="s">
        <v>182</v>
      </c>
      <c r="B73" s="17"/>
      <c r="C73" s="81"/>
      <c r="D73" s="81"/>
      <c r="E73" s="81"/>
      <c r="F73" s="81"/>
      <c r="G73" s="81"/>
      <c r="H73" s="81"/>
      <c r="I73" s="81"/>
      <c r="J73" s="81"/>
      <c r="K73" s="266">
        <f aca="true" t="shared" si="1" ref="K73:K136">F73-E73</f>
        <v>0</v>
      </c>
    </row>
    <row r="74" spans="1:11" s="10" customFormat="1" ht="15.75" customHeight="1" hidden="1">
      <c r="A74" s="61"/>
      <c r="B74" s="17"/>
      <c r="C74" s="81"/>
      <c r="D74" s="81"/>
      <c r="E74" s="81"/>
      <c r="F74" s="81"/>
      <c r="G74" s="81"/>
      <c r="H74" s="81"/>
      <c r="I74" s="81"/>
      <c r="J74" s="81"/>
      <c r="K74" s="266">
        <f t="shared" si="1"/>
        <v>0</v>
      </c>
    </row>
    <row r="75" spans="1:11" s="10" customFormat="1" ht="31.5" customHeight="1" hidden="1">
      <c r="A75" s="61" t="s">
        <v>185</v>
      </c>
      <c r="B75" s="17"/>
      <c r="C75" s="81"/>
      <c r="D75" s="81"/>
      <c r="E75" s="81"/>
      <c r="F75" s="81"/>
      <c r="G75" s="81"/>
      <c r="H75" s="81"/>
      <c r="I75" s="81"/>
      <c r="J75" s="81"/>
      <c r="K75" s="266">
        <f t="shared" si="1"/>
        <v>0</v>
      </c>
    </row>
    <row r="76" spans="1:11" s="10" customFormat="1" ht="15.75" customHeight="1" hidden="1">
      <c r="A76" s="85" t="s">
        <v>144</v>
      </c>
      <c r="B76" s="100">
        <v>2</v>
      </c>
      <c r="C76" s="81"/>
      <c r="D76" s="81"/>
      <c r="E76" s="81"/>
      <c r="F76" s="81"/>
      <c r="G76" s="81"/>
      <c r="H76" s="81"/>
      <c r="I76" s="81"/>
      <c r="J76" s="81"/>
      <c r="K76" s="266">
        <f t="shared" si="1"/>
        <v>0</v>
      </c>
    </row>
    <row r="77" spans="1:11" s="10" customFormat="1" ht="15.75" customHeight="1" hidden="1">
      <c r="A77" s="84" t="s">
        <v>118</v>
      </c>
      <c r="B77" s="17"/>
      <c r="C77" s="81"/>
      <c r="D77" s="81"/>
      <c r="E77" s="81"/>
      <c r="F77" s="81"/>
      <c r="G77" s="81"/>
      <c r="H77" s="81"/>
      <c r="I77" s="81"/>
      <c r="J77" s="81"/>
      <c r="K77" s="266">
        <f t="shared" si="1"/>
        <v>0</v>
      </c>
    </row>
    <row r="78" spans="1:11" s="10" customFormat="1" ht="15.75" customHeight="1" hidden="1">
      <c r="A78" s="107" t="s">
        <v>143</v>
      </c>
      <c r="B78" s="17"/>
      <c r="C78" s="81">
        <f>SUM(C76:C77)</f>
        <v>0</v>
      </c>
      <c r="D78" s="81">
        <f>SUM(D76:D77)</f>
        <v>0</v>
      </c>
      <c r="E78" s="81">
        <f>SUM(E76:E77)</f>
        <v>0</v>
      </c>
      <c r="F78" s="81">
        <f>SUM(F76:F77)</f>
        <v>0</v>
      </c>
      <c r="G78" s="81"/>
      <c r="H78" s="81"/>
      <c r="I78" s="81"/>
      <c r="J78" s="81"/>
      <c r="K78" s="266">
        <f t="shared" si="1"/>
        <v>0</v>
      </c>
    </row>
    <row r="79" spans="1:11" s="10" customFormat="1" ht="15.75" hidden="1">
      <c r="A79" s="85" t="s">
        <v>129</v>
      </c>
      <c r="B79" s="17">
        <v>2</v>
      </c>
      <c r="C79" s="81"/>
      <c r="D79" s="81"/>
      <c r="E79" s="81"/>
      <c r="F79" s="81"/>
      <c r="G79" s="81"/>
      <c r="H79" s="81"/>
      <c r="I79" s="81"/>
      <c r="J79" s="81"/>
      <c r="K79" s="266">
        <f t="shared" si="1"/>
        <v>0</v>
      </c>
    </row>
    <row r="80" spans="1:11" s="10" customFormat="1" ht="15.75" hidden="1">
      <c r="A80" s="84" t="s">
        <v>438</v>
      </c>
      <c r="B80" s="100">
        <v>2</v>
      </c>
      <c r="C80" s="81"/>
      <c r="D80" s="81"/>
      <c r="E80" s="81"/>
      <c r="F80" s="81"/>
      <c r="G80" s="81"/>
      <c r="H80" s="81"/>
      <c r="I80" s="81"/>
      <c r="J80" s="81"/>
      <c r="K80" s="266">
        <f t="shared" si="1"/>
        <v>0</v>
      </c>
    </row>
    <row r="81" spans="1:11" s="10" customFormat="1" ht="15.75">
      <c r="A81" s="84" t="s">
        <v>617</v>
      </c>
      <c r="B81" s="100">
        <v>2</v>
      </c>
      <c r="C81" s="81">
        <v>9134</v>
      </c>
      <c r="D81" s="81">
        <v>9134</v>
      </c>
      <c r="E81" s="81">
        <v>9134</v>
      </c>
      <c r="F81" s="81">
        <v>9134</v>
      </c>
      <c r="G81" s="81"/>
      <c r="H81" s="81"/>
      <c r="I81" s="81"/>
      <c r="J81" s="81"/>
      <c r="K81" s="266">
        <f t="shared" si="1"/>
        <v>0</v>
      </c>
    </row>
    <row r="82" spans="1:11" s="10" customFormat="1" ht="15.75" hidden="1">
      <c r="A82" s="84" t="s">
        <v>439</v>
      </c>
      <c r="B82" s="100">
        <v>2</v>
      </c>
      <c r="C82" s="81"/>
      <c r="D82" s="81"/>
      <c r="E82" s="81"/>
      <c r="F82" s="81"/>
      <c r="G82" s="81"/>
      <c r="H82" s="81"/>
      <c r="I82" s="81"/>
      <c r="J82" s="81"/>
      <c r="K82" s="266">
        <f t="shared" si="1"/>
        <v>0</v>
      </c>
    </row>
    <row r="83" spans="1:11" s="10" customFormat="1" ht="15.75">
      <c r="A83" s="84" t="s">
        <v>618</v>
      </c>
      <c r="B83" s="100">
        <v>2</v>
      </c>
      <c r="C83" s="81">
        <v>3690</v>
      </c>
      <c r="D83" s="81">
        <v>3690</v>
      </c>
      <c r="E83" s="81">
        <v>3690</v>
      </c>
      <c r="F83" s="81">
        <v>3690</v>
      </c>
      <c r="G83" s="81"/>
      <c r="H83" s="81"/>
      <c r="I83" s="81"/>
      <c r="J83" s="81"/>
      <c r="K83" s="266">
        <f t="shared" si="1"/>
        <v>0</v>
      </c>
    </row>
    <row r="84" spans="1:11" s="10" customFormat="1" ht="15.75" hidden="1">
      <c r="A84" s="84" t="s">
        <v>440</v>
      </c>
      <c r="B84" s="100">
        <v>2</v>
      </c>
      <c r="C84" s="81"/>
      <c r="D84" s="81"/>
      <c r="E84" s="81"/>
      <c r="F84" s="81"/>
      <c r="G84" s="81"/>
      <c r="H84" s="81"/>
      <c r="I84" s="81"/>
      <c r="J84" s="81"/>
      <c r="K84" s="266">
        <f t="shared" si="1"/>
        <v>0</v>
      </c>
    </row>
    <row r="85" spans="1:11" s="10" customFormat="1" ht="15.75">
      <c r="A85" s="84" t="s">
        <v>619</v>
      </c>
      <c r="B85" s="100">
        <v>2</v>
      </c>
      <c r="C85" s="81">
        <v>62457</v>
      </c>
      <c r="D85" s="81">
        <v>62457</v>
      </c>
      <c r="E85" s="81">
        <v>62457</v>
      </c>
      <c r="F85" s="81">
        <v>62457</v>
      </c>
      <c r="G85" s="81"/>
      <c r="H85" s="81"/>
      <c r="I85" s="81"/>
      <c r="J85" s="81"/>
      <c r="K85" s="266">
        <f t="shared" si="1"/>
        <v>0</v>
      </c>
    </row>
    <row r="86" spans="1:11" s="10" customFormat="1" ht="15.75">
      <c r="A86" s="84" t="s">
        <v>621</v>
      </c>
      <c r="B86" s="17">
        <v>2</v>
      </c>
      <c r="C86" s="81">
        <v>200000</v>
      </c>
      <c r="D86" s="81">
        <v>200000</v>
      </c>
      <c r="E86" s="81">
        <v>200000</v>
      </c>
      <c r="F86" s="81">
        <v>200000</v>
      </c>
      <c r="G86" s="81"/>
      <c r="H86" s="81"/>
      <c r="I86" s="81"/>
      <c r="J86" s="81"/>
      <c r="K86" s="266">
        <f t="shared" si="1"/>
        <v>0</v>
      </c>
    </row>
    <row r="87" spans="1:11" s="10" customFormat="1" ht="15.75">
      <c r="A87" s="84" t="s">
        <v>625</v>
      </c>
      <c r="B87" s="17">
        <v>2</v>
      </c>
      <c r="C87" s="81">
        <v>1462</v>
      </c>
      <c r="D87" s="81">
        <v>1462</v>
      </c>
      <c r="E87" s="81">
        <v>1462</v>
      </c>
      <c r="F87" s="81">
        <v>1462</v>
      </c>
      <c r="G87" s="81"/>
      <c r="H87" s="81"/>
      <c r="I87" s="81"/>
      <c r="J87" s="81"/>
      <c r="K87" s="266">
        <f t="shared" si="1"/>
        <v>0</v>
      </c>
    </row>
    <row r="88" spans="1:11" s="10" customFormat="1" ht="15.75">
      <c r="A88" s="84" t="s">
        <v>552</v>
      </c>
      <c r="B88" s="17">
        <v>2</v>
      </c>
      <c r="C88" s="81">
        <v>6985</v>
      </c>
      <c r="D88" s="81">
        <v>6985</v>
      </c>
      <c r="E88" s="81">
        <v>7938</v>
      </c>
      <c r="F88" s="81">
        <v>7938</v>
      </c>
      <c r="G88" s="81"/>
      <c r="H88" s="81"/>
      <c r="I88" s="81"/>
      <c r="J88" s="81"/>
      <c r="K88" s="266">
        <f t="shared" si="1"/>
        <v>0</v>
      </c>
    </row>
    <row r="89" spans="1:11" s="10" customFormat="1" ht="15.75">
      <c r="A89" s="126" t="s">
        <v>501</v>
      </c>
      <c r="B89" s="17">
        <v>3</v>
      </c>
      <c r="C89" s="81">
        <v>11560</v>
      </c>
      <c r="D89" s="81">
        <v>11560</v>
      </c>
      <c r="E89" s="81">
        <v>11560</v>
      </c>
      <c r="F89" s="81">
        <v>11560</v>
      </c>
      <c r="G89" s="81"/>
      <c r="H89" s="81"/>
      <c r="I89" s="81"/>
      <c r="J89" s="81"/>
      <c r="K89" s="266">
        <f t="shared" si="1"/>
        <v>0</v>
      </c>
    </row>
    <row r="90" spans="1:11" s="10" customFormat="1" ht="15.75">
      <c r="A90" s="107" t="s">
        <v>186</v>
      </c>
      <c r="B90" s="17"/>
      <c r="C90" s="81">
        <f>SUM(C79:C89)</f>
        <v>295288</v>
      </c>
      <c r="D90" s="81">
        <f>SUM(D79:D89)</f>
        <v>295288</v>
      </c>
      <c r="E90" s="81">
        <f>SUM(E79:E89)</f>
        <v>296241</v>
      </c>
      <c r="F90" s="81">
        <f>SUM(F79:F89)</f>
        <v>296241</v>
      </c>
      <c r="G90" s="81"/>
      <c r="H90" s="81"/>
      <c r="I90" s="81"/>
      <c r="J90" s="81"/>
      <c r="K90" s="266">
        <f t="shared" si="1"/>
        <v>0</v>
      </c>
    </row>
    <row r="91" spans="1:11" s="10" customFormat="1" ht="15.75">
      <c r="A91" s="84" t="s">
        <v>624</v>
      </c>
      <c r="B91" s="100">
        <v>2</v>
      </c>
      <c r="C91" s="81">
        <v>141262</v>
      </c>
      <c r="D91" s="81">
        <v>141262</v>
      </c>
      <c r="E91" s="81">
        <v>141262</v>
      </c>
      <c r="F91" s="81">
        <v>141262</v>
      </c>
      <c r="G91" s="81"/>
      <c r="H91" s="81"/>
      <c r="I91" s="81"/>
      <c r="J91" s="81"/>
      <c r="K91" s="266">
        <f t="shared" si="1"/>
        <v>0</v>
      </c>
    </row>
    <row r="92" spans="1:11" s="10" customFormat="1" ht="15.75" hidden="1">
      <c r="A92" s="84" t="s">
        <v>447</v>
      </c>
      <c r="B92" s="100">
        <v>2</v>
      </c>
      <c r="C92" s="81"/>
      <c r="D92" s="81"/>
      <c r="E92" s="81"/>
      <c r="F92" s="81"/>
      <c r="G92" s="81"/>
      <c r="H92" s="81"/>
      <c r="I92" s="81"/>
      <c r="J92" s="81"/>
      <c r="K92" s="266">
        <f t="shared" si="1"/>
        <v>0</v>
      </c>
    </row>
    <row r="93" spans="1:11" s="10" customFormat="1" ht="15.75" hidden="1">
      <c r="A93" s="84" t="s">
        <v>448</v>
      </c>
      <c r="B93" s="100">
        <v>2</v>
      </c>
      <c r="C93" s="81"/>
      <c r="D93" s="81"/>
      <c r="E93" s="81"/>
      <c r="F93" s="81"/>
      <c r="G93" s="81"/>
      <c r="H93" s="81"/>
      <c r="I93" s="81"/>
      <c r="J93" s="81"/>
      <c r="K93" s="266">
        <f t="shared" si="1"/>
        <v>0</v>
      </c>
    </row>
    <row r="94" spans="1:11" s="10" customFormat="1" ht="15.75">
      <c r="A94" s="84" t="s">
        <v>622</v>
      </c>
      <c r="B94" s="100">
        <v>2</v>
      </c>
      <c r="C94" s="81">
        <v>52157</v>
      </c>
      <c r="D94" s="81">
        <v>52157</v>
      </c>
      <c r="E94" s="81">
        <v>52157</v>
      </c>
      <c r="F94" s="81">
        <v>52157</v>
      </c>
      <c r="G94" s="81"/>
      <c r="H94" s="81"/>
      <c r="I94" s="81"/>
      <c r="J94" s="81"/>
      <c r="K94" s="266">
        <f t="shared" si="1"/>
        <v>0</v>
      </c>
    </row>
    <row r="95" spans="1:11" s="10" customFormat="1" ht="15.75">
      <c r="A95" s="84" t="s">
        <v>620</v>
      </c>
      <c r="B95" s="100">
        <v>2</v>
      </c>
      <c r="C95" s="81">
        <v>61200</v>
      </c>
      <c r="D95" s="81">
        <v>61200</v>
      </c>
      <c r="E95" s="81">
        <v>67320</v>
      </c>
      <c r="F95" s="81">
        <v>67320</v>
      </c>
      <c r="G95" s="81"/>
      <c r="H95" s="81"/>
      <c r="I95" s="81"/>
      <c r="J95" s="81"/>
      <c r="K95" s="266">
        <f t="shared" si="1"/>
        <v>0</v>
      </c>
    </row>
    <row r="96" spans="1:11" s="10" customFormat="1" ht="15.75">
      <c r="A96" s="84" t="s">
        <v>623</v>
      </c>
      <c r="B96" s="100">
        <v>2</v>
      </c>
      <c r="C96" s="81">
        <v>339769</v>
      </c>
      <c r="D96" s="81">
        <v>339769</v>
      </c>
      <c r="E96" s="81">
        <v>169884</v>
      </c>
      <c r="F96" s="81">
        <v>169884</v>
      </c>
      <c r="G96" s="81"/>
      <c r="H96" s="81"/>
      <c r="I96" s="81"/>
      <c r="J96" s="81"/>
      <c r="K96" s="266">
        <f t="shared" si="1"/>
        <v>0</v>
      </c>
    </row>
    <row r="97" spans="1:11" s="10" customFormat="1" ht="15.75" hidden="1">
      <c r="A97" s="84" t="s">
        <v>528</v>
      </c>
      <c r="B97" s="17">
        <v>2</v>
      </c>
      <c r="C97" s="81"/>
      <c r="D97" s="81"/>
      <c r="E97" s="81"/>
      <c r="F97" s="81"/>
      <c r="G97" s="81"/>
      <c r="H97" s="81"/>
      <c r="I97" s="81"/>
      <c r="J97" s="81"/>
      <c r="K97" s="266">
        <f t="shared" si="1"/>
        <v>0</v>
      </c>
    </row>
    <row r="98" spans="1:11" s="10" customFormat="1" ht="15.75" hidden="1">
      <c r="A98" s="84" t="s">
        <v>453</v>
      </c>
      <c r="B98" s="17">
        <v>2</v>
      </c>
      <c r="C98" s="81"/>
      <c r="D98" s="81"/>
      <c r="E98" s="81"/>
      <c r="F98" s="81"/>
      <c r="G98" s="81"/>
      <c r="H98" s="81"/>
      <c r="I98" s="81"/>
      <c r="J98" s="81"/>
      <c r="K98" s="266">
        <f t="shared" si="1"/>
        <v>0</v>
      </c>
    </row>
    <row r="99" spans="1:11" s="10" customFormat="1" ht="15.75" hidden="1">
      <c r="A99" s="84" t="s">
        <v>480</v>
      </c>
      <c r="B99" s="17">
        <v>2</v>
      </c>
      <c r="C99" s="81"/>
      <c r="D99" s="81"/>
      <c r="E99" s="81"/>
      <c r="F99" s="81"/>
      <c r="G99" s="81"/>
      <c r="H99" s="81"/>
      <c r="I99" s="81"/>
      <c r="J99" s="81"/>
      <c r="K99" s="266">
        <f t="shared" si="1"/>
        <v>0</v>
      </c>
    </row>
    <row r="100" spans="1:11" s="10" customFormat="1" ht="15.75" hidden="1">
      <c r="A100" s="84" t="s">
        <v>118</v>
      </c>
      <c r="B100" s="17"/>
      <c r="C100" s="81"/>
      <c r="D100" s="81"/>
      <c r="E100" s="81"/>
      <c r="F100" s="81"/>
      <c r="G100" s="81"/>
      <c r="H100" s="81"/>
      <c r="I100" s="81"/>
      <c r="J100" s="81"/>
      <c r="K100" s="266">
        <f t="shared" si="1"/>
        <v>0</v>
      </c>
    </row>
    <row r="101" spans="1:11" s="10" customFormat="1" ht="15.75">
      <c r="A101" s="107" t="s">
        <v>187</v>
      </c>
      <c r="B101" s="17"/>
      <c r="C101" s="81">
        <f>SUM(C91:C100)</f>
        <v>594388</v>
      </c>
      <c r="D101" s="81">
        <f>SUM(D91:D100)</f>
        <v>594388</v>
      </c>
      <c r="E101" s="81">
        <f>SUM(E91:E100)</f>
        <v>430623</v>
      </c>
      <c r="F101" s="81">
        <f>SUM(F91:F100)</f>
        <v>430623</v>
      </c>
      <c r="G101" s="81"/>
      <c r="H101" s="81"/>
      <c r="I101" s="81"/>
      <c r="J101" s="81"/>
      <c r="K101" s="266">
        <f t="shared" si="1"/>
        <v>0</v>
      </c>
    </row>
    <row r="102" spans="1:11" s="10" customFormat="1" ht="15.75">
      <c r="A102" s="193" t="s">
        <v>184</v>
      </c>
      <c r="B102" s="17"/>
      <c r="C102" s="194">
        <f>C78+C90+C101</f>
        <v>889676</v>
      </c>
      <c r="D102" s="194">
        <f>D78+D90+D101</f>
        <v>889676</v>
      </c>
      <c r="E102" s="194">
        <f>E78+E90+E101</f>
        <v>726864</v>
      </c>
      <c r="F102" s="194">
        <f>F78+F90+F101</f>
        <v>726864</v>
      </c>
      <c r="G102" s="194"/>
      <c r="H102" s="194"/>
      <c r="I102" s="194"/>
      <c r="J102" s="194"/>
      <c r="K102" s="266">
        <f t="shared" si="1"/>
        <v>0</v>
      </c>
    </row>
    <row r="103" spans="1:11" s="10" customFormat="1" ht="15.75" hidden="1">
      <c r="A103" s="61"/>
      <c r="B103" s="100"/>
      <c r="C103" s="81"/>
      <c r="D103" s="81"/>
      <c r="E103" s="81"/>
      <c r="F103" s="81"/>
      <c r="G103" s="81"/>
      <c r="H103" s="81"/>
      <c r="I103" s="81"/>
      <c r="J103" s="81"/>
      <c r="K103" s="266">
        <f t="shared" si="1"/>
        <v>0</v>
      </c>
    </row>
    <row r="104" spans="1:11" s="10" customFormat="1" ht="31.5" hidden="1">
      <c r="A104" s="61" t="s">
        <v>188</v>
      </c>
      <c r="B104" s="100"/>
      <c r="C104" s="81"/>
      <c r="D104" s="81"/>
      <c r="E104" s="81"/>
      <c r="F104" s="81"/>
      <c r="G104" s="81"/>
      <c r="H104" s="81"/>
      <c r="I104" s="81"/>
      <c r="J104" s="81"/>
      <c r="K104" s="266">
        <f t="shared" si="1"/>
        <v>0</v>
      </c>
    </row>
    <row r="105" spans="1:11" s="10" customFormat="1" ht="15.75" hidden="1">
      <c r="A105" s="85" t="s">
        <v>436</v>
      </c>
      <c r="B105" s="100">
        <v>2</v>
      </c>
      <c r="C105" s="81"/>
      <c r="D105" s="81"/>
      <c r="E105" s="81"/>
      <c r="F105" s="81"/>
      <c r="G105" s="81"/>
      <c r="H105" s="81"/>
      <c r="I105" s="81"/>
      <c r="J105" s="81"/>
      <c r="K105" s="266">
        <f t="shared" si="1"/>
        <v>0</v>
      </c>
    </row>
    <row r="106" spans="1:11" s="10" customFormat="1" ht="31.5" hidden="1">
      <c r="A106" s="61" t="s">
        <v>189</v>
      </c>
      <c r="B106" s="100"/>
      <c r="C106" s="81">
        <f>SUM(C105)</f>
        <v>0</v>
      </c>
      <c r="D106" s="81">
        <f>SUM(D105)</f>
        <v>0</v>
      </c>
      <c r="E106" s="81">
        <f>SUM(E105)</f>
        <v>0</v>
      </c>
      <c r="F106" s="81">
        <f>SUM(F105)</f>
        <v>0</v>
      </c>
      <c r="G106" s="81"/>
      <c r="H106" s="81"/>
      <c r="I106" s="81"/>
      <c r="J106" s="81"/>
      <c r="K106" s="266">
        <f t="shared" si="1"/>
        <v>0</v>
      </c>
    </row>
    <row r="107" spans="1:11" s="10" customFormat="1" ht="15.75" hidden="1">
      <c r="A107" s="61" t="s">
        <v>190</v>
      </c>
      <c r="B107" s="100"/>
      <c r="C107" s="81"/>
      <c r="D107" s="81"/>
      <c r="E107" s="81"/>
      <c r="F107" s="81"/>
      <c r="G107" s="81"/>
      <c r="H107" s="81"/>
      <c r="I107" s="81"/>
      <c r="J107" s="81"/>
      <c r="K107" s="266">
        <f t="shared" si="1"/>
        <v>0</v>
      </c>
    </row>
    <row r="108" spans="1:11" s="10" customFormat="1" ht="15.75" hidden="1">
      <c r="A108" s="61" t="s">
        <v>191</v>
      </c>
      <c r="B108" s="100"/>
      <c r="C108" s="81"/>
      <c r="D108" s="81"/>
      <c r="E108" s="81"/>
      <c r="F108" s="81"/>
      <c r="G108" s="81"/>
      <c r="H108" s="81"/>
      <c r="I108" s="81"/>
      <c r="J108" s="81"/>
      <c r="K108" s="266">
        <f t="shared" si="1"/>
        <v>0</v>
      </c>
    </row>
    <row r="109" spans="1:11" s="10" customFormat="1" ht="15.75" hidden="1">
      <c r="A109" s="119" t="s">
        <v>437</v>
      </c>
      <c r="B109" s="100">
        <v>2</v>
      </c>
      <c r="C109" s="81"/>
      <c r="D109" s="81"/>
      <c r="E109" s="81"/>
      <c r="F109" s="81"/>
      <c r="G109" s="81"/>
      <c r="H109" s="81"/>
      <c r="I109" s="81"/>
      <c r="J109" s="81"/>
      <c r="K109" s="266">
        <f t="shared" si="1"/>
        <v>0</v>
      </c>
    </row>
    <row r="110" spans="1:11" s="10" customFormat="1" ht="15.75" hidden="1">
      <c r="A110" s="119" t="s">
        <v>454</v>
      </c>
      <c r="B110" s="100">
        <v>2</v>
      </c>
      <c r="C110" s="81"/>
      <c r="D110" s="81"/>
      <c r="E110" s="81"/>
      <c r="F110" s="81"/>
      <c r="G110" s="81"/>
      <c r="H110" s="81"/>
      <c r="I110" s="81"/>
      <c r="J110" s="81"/>
      <c r="K110" s="266">
        <f t="shared" si="1"/>
        <v>0</v>
      </c>
    </row>
    <row r="111" spans="1:11" s="10" customFormat="1" ht="15.75" hidden="1">
      <c r="A111" s="119" t="s">
        <v>523</v>
      </c>
      <c r="B111" s="100">
        <v>2</v>
      </c>
      <c r="C111" s="81"/>
      <c r="D111" s="81"/>
      <c r="E111" s="81"/>
      <c r="F111" s="81"/>
      <c r="G111" s="81"/>
      <c r="H111" s="81"/>
      <c r="I111" s="81"/>
      <c r="J111" s="81"/>
      <c r="K111" s="266">
        <f t="shared" si="1"/>
        <v>0</v>
      </c>
    </row>
    <row r="112" spans="1:11" s="10" customFormat="1" ht="15.75" hidden="1">
      <c r="A112" s="119" t="s">
        <v>455</v>
      </c>
      <c r="B112" s="100">
        <v>2</v>
      </c>
      <c r="C112" s="81"/>
      <c r="D112" s="81"/>
      <c r="E112" s="81"/>
      <c r="F112" s="81"/>
      <c r="G112" s="81"/>
      <c r="H112" s="81"/>
      <c r="I112" s="81"/>
      <c r="J112" s="81"/>
      <c r="K112" s="266">
        <f t="shared" si="1"/>
        <v>0</v>
      </c>
    </row>
    <row r="113" spans="1:11" s="10" customFormat="1" ht="15.75" hidden="1">
      <c r="A113" s="109" t="s">
        <v>192</v>
      </c>
      <c r="B113" s="100"/>
      <c r="C113" s="81">
        <f>SUM(C109:C112)</f>
        <v>0</v>
      </c>
      <c r="D113" s="81">
        <f>SUM(D109:D112)</f>
        <v>0</v>
      </c>
      <c r="E113" s="81">
        <f>SUM(E109:E112)</f>
        <v>0</v>
      </c>
      <c r="F113" s="81">
        <f>SUM(F109:F112)</f>
        <v>0</v>
      </c>
      <c r="G113" s="81"/>
      <c r="H113" s="81"/>
      <c r="I113" s="81"/>
      <c r="J113" s="81"/>
      <c r="K113" s="266">
        <f t="shared" si="1"/>
        <v>0</v>
      </c>
    </row>
    <row r="114" spans="1:11" s="10" customFormat="1" ht="15.75">
      <c r="A114" s="85" t="s">
        <v>142</v>
      </c>
      <c r="B114" s="100">
        <v>2</v>
      </c>
      <c r="C114" s="81">
        <v>20000</v>
      </c>
      <c r="D114" s="81">
        <v>20000</v>
      </c>
      <c r="E114" s="81">
        <v>20000</v>
      </c>
      <c r="F114" s="81">
        <v>20000</v>
      </c>
      <c r="G114" s="81"/>
      <c r="H114" s="81"/>
      <c r="I114" s="81"/>
      <c r="J114" s="81"/>
      <c r="K114" s="266">
        <f t="shared" si="1"/>
        <v>0</v>
      </c>
    </row>
    <row r="115" spans="1:11" s="10" customFormat="1" ht="15.75" hidden="1">
      <c r="A115" s="85"/>
      <c r="B115" s="100"/>
      <c r="C115" s="81"/>
      <c r="D115" s="81"/>
      <c r="E115" s="81"/>
      <c r="F115" s="81"/>
      <c r="G115" s="81"/>
      <c r="H115" s="81"/>
      <c r="I115" s="81"/>
      <c r="J115" s="81"/>
      <c r="K115" s="266">
        <f t="shared" si="1"/>
        <v>0</v>
      </c>
    </row>
    <row r="116" spans="1:11" s="10" customFormat="1" ht="15.75">
      <c r="A116" s="109" t="s">
        <v>141</v>
      </c>
      <c r="B116" s="100"/>
      <c r="C116" s="81">
        <f>SUM(C114:C115)</f>
        <v>20000</v>
      </c>
      <c r="D116" s="81">
        <f>SUM(D114:D115)</f>
        <v>20000</v>
      </c>
      <c r="E116" s="81">
        <f>SUM(E114:E115)</f>
        <v>20000</v>
      </c>
      <c r="F116" s="81">
        <f>SUM(F114:F115)</f>
        <v>20000</v>
      </c>
      <c r="G116" s="81"/>
      <c r="H116" s="81"/>
      <c r="I116" s="81"/>
      <c r="J116" s="81"/>
      <c r="K116" s="266">
        <f t="shared" si="1"/>
        <v>0</v>
      </c>
    </row>
    <row r="117" spans="1:11" s="10" customFormat="1" ht="15.75" hidden="1">
      <c r="A117" s="85"/>
      <c r="B117" s="100"/>
      <c r="C117" s="81"/>
      <c r="D117" s="81"/>
      <c r="E117" s="81"/>
      <c r="F117" s="81"/>
      <c r="G117" s="81"/>
      <c r="H117" s="81"/>
      <c r="I117" s="81"/>
      <c r="J117" s="81"/>
      <c r="K117" s="266">
        <f t="shared" si="1"/>
        <v>0</v>
      </c>
    </row>
    <row r="118" spans="1:11" s="10" customFormat="1" ht="15.75" hidden="1">
      <c r="A118" s="85" t="s">
        <v>525</v>
      </c>
      <c r="B118" s="100">
        <v>2</v>
      </c>
      <c r="C118" s="81"/>
      <c r="D118" s="81"/>
      <c r="E118" s="81"/>
      <c r="F118" s="81"/>
      <c r="G118" s="81"/>
      <c r="H118" s="81"/>
      <c r="I118" s="81"/>
      <c r="J118" s="81"/>
      <c r="K118" s="266">
        <f t="shared" si="1"/>
        <v>0</v>
      </c>
    </row>
    <row r="119" spans="1:11" s="10" customFormat="1" ht="15.75" hidden="1">
      <c r="A119" s="109" t="s">
        <v>193</v>
      </c>
      <c r="B119" s="100"/>
      <c r="C119" s="81">
        <f>SUM(C117:C118)</f>
        <v>0</v>
      </c>
      <c r="D119" s="81">
        <f>SUM(D117:D118)</f>
        <v>0</v>
      </c>
      <c r="E119" s="81">
        <f>SUM(E117:E118)</f>
        <v>0</v>
      </c>
      <c r="F119" s="81">
        <f>SUM(F117:F118)</f>
        <v>0</v>
      </c>
      <c r="G119" s="81"/>
      <c r="H119" s="81"/>
      <c r="I119" s="81"/>
      <c r="J119" s="81"/>
      <c r="K119" s="266">
        <f t="shared" si="1"/>
        <v>0</v>
      </c>
    </row>
    <row r="120" spans="1:11" s="10" customFormat="1" ht="15.75" hidden="1">
      <c r="A120" s="65"/>
      <c r="B120" s="100"/>
      <c r="C120" s="81"/>
      <c r="D120" s="81"/>
      <c r="E120" s="81"/>
      <c r="F120" s="81"/>
      <c r="G120" s="81"/>
      <c r="H120" s="81"/>
      <c r="I120" s="81"/>
      <c r="J120" s="81"/>
      <c r="K120" s="266">
        <f t="shared" si="1"/>
        <v>0</v>
      </c>
    </row>
    <row r="121" spans="1:11" s="10" customFormat="1" ht="15.75" hidden="1">
      <c r="A121" s="61"/>
      <c r="B121" s="100"/>
      <c r="C121" s="81"/>
      <c r="D121" s="81"/>
      <c r="E121" s="81"/>
      <c r="F121" s="81"/>
      <c r="G121" s="81"/>
      <c r="H121" s="81"/>
      <c r="I121" s="81"/>
      <c r="J121" s="81"/>
      <c r="K121" s="266">
        <f t="shared" si="1"/>
        <v>0</v>
      </c>
    </row>
    <row r="122" spans="1:11" s="10" customFormat="1" ht="31.5">
      <c r="A122" s="108" t="s">
        <v>418</v>
      </c>
      <c r="B122" s="100"/>
      <c r="C122" s="81">
        <f>C113+C116+C119</f>
        <v>20000</v>
      </c>
      <c r="D122" s="81">
        <f>D113+D116+D119</f>
        <v>20000</v>
      </c>
      <c r="E122" s="81">
        <f>E113+E116+E119</f>
        <v>20000</v>
      </c>
      <c r="F122" s="81">
        <f>F113+F116+F119</f>
        <v>20000</v>
      </c>
      <c r="G122" s="81"/>
      <c r="H122" s="81"/>
      <c r="I122" s="81"/>
      <c r="J122" s="81"/>
      <c r="K122" s="266">
        <f t="shared" si="1"/>
        <v>0</v>
      </c>
    </row>
    <row r="123" spans="1:11" s="10" customFormat="1" ht="15.75">
      <c r="A123" s="85" t="s">
        <v>212</v>
      </c>
      <c r="B123" s="100">
        <v>2</v>
      </c>
      <c r="C123" s="81">
        <v>50000</v>
      </c>
      <c r="D123" s="81">
        <v>82511</v>
      </c>
      <c r="E123" s="81">
        <v>82511</v>
      </c>
      <c r="F123" s="81">
        <v>82511</v>
      </c>
      <c r="G123" s="81"/>
      <c r="H123" s="81"/>
      <c r="I123" s="81"/>
      <c r="J123" s="81"/>
      <c r="K123" s="266">
        <f t="shared" si="1"/>
        <v>0</v>
      </c>
    </row>
    <row r="124" spans="1:11" s="10" customFormat="1" ht="15.75" hidden="1">
      <c r="A124" s="85" t="s">
        <v>213</v>
      </c>
      <c r="B124" s="100">
        <v>2</v>
      </c>
      <c r="C124" s="81"/>
      <c r="D124" s="81"/>
      <c r="E124" s="81"/>
      <c r="F124" s="81"/>
      <c r="G124" s="81"/>
      <c r="H124" s="81"/>
      <c r="I124" s="81"/>
      <c r="J124" s="81"/>
      <c r="K124" s="266">
        <f t="shared" si="1"/>
        <v>0</v>
      </c>
    </row>
    <row r="125" spans="1:11" s="10" customFormat="1" ht="15.75">
      <c r="A125" s="61" t="s">
        <v>419</v>
      </c>
      <c r="B125" s="100"/>
      <c r="C125" s="81">
        <f>C123+C124</f>
        <v>50000</v>
      </c>
      <c r="D125" s="81">
        <f>D123+D124</f>
        <v>82511</v>
      </c>
      <c r="E125" s="81">
        <f>E123+E124</f>
        <v>82511</v>
      </c>
      <c r="F125" s="81">
        <f>F123+F124</f>
        <v>82511</v>
      </c>
      <c r="G125" s="81"/>
      <c r="H125" s="81"/>
      <c r="I125" s="81"/>
      <c r="J125" s="81"/>
      <c r="K125" s="266">
        <f t="shared" si="1"/>
        <v>0</v>
      </c>
    </row>
    <row r="126" spans="1:11" s="10" customFormat="1" ht="15.75">
      <c r="A126" s="63" t="s">
        <v>230</v>
      </c>
      <c r="B126" s="100"/>
      <c r="C126" s="82">
        <f>SUM(C127:C127:C129)</f>
        <v>959676</v>
      </c>
      <c r="D126" s="82">
        <f>SUM(D127:D127:D129)</f>
        <v>992187</v>
      </c>
      <c r="E126" s="82">
        <f>SUM(E127:E127:E129)</f>
        <v>829375</v>
      </c>
      <c r="F126" s="82">
        <f>SUM(F127:F127:F129)</f>
        <v>829375</v>
      </c>
      <c r="G126" s="82"/>
      <c r="H126" s="82"/>
      <c r="I126" s="82"/>
      <c r="J126" s="82"/>
      <c r="K126" s="266">
        <f t="shared" si="1"/>
        <v>0</v>
      </c>
    </row>
    <row r="127" spans="1:11" s="10" customFormat="1" ht="15.75">
      <c r="A127" s="85" t="s">
        <v>382</v>
      </c>
      <c r="B127" s="98">
        <v>1</v>
      </c>
      <c r="C127" s="81">
        <f>SUMIF($B$65:$B$126,"1",C$65:C$126)</f>
        <v>0</v>
      </c>
      <c r="D127" s="81">
        <f>SUMIF($B$65:$B$126,"1",D$65:D$126)</f>
        <v>0</v>
      </c>
      <c r="E127" s="81">
        <f>SUMIF($B$65:$B$126,"1",E$65:E$126)</f>
        <v>0</v>
      </c>
      <c r="F127" s="81">
        <f>SUMIF($B$65:$B$126,"1",F$65:F$126)</f>
        <v>0</v>
      </c>
      <c r="G127" s="81"/>
      <c r="H127" s="81"/>
      <c r="I127" s="81"/>
      <c r="J127" s="81"/>
      <c r="K127" s="266">
        <f t="shared" si="1"/>
        <v>0</v>
      </c>
    </row>
    <row r="128" spans="1:11" s="10" customFormat="1" ht="15.75">
      <c r="A128" s="85" t="s">
        <v>229</v>
      </c>
      <c r="B128" s="98">
        <v>2</v>
      </c>
      <c r="C128" s="81">
        <f>SUMIF($B$65:$B$126,"2",C$65:C$126)</f>
        <v>948116</v>
      </c>
      <c r="D128" s="81">
        <f>SUMIF($B$65:$B$126,"2",D$65:D$126)</f>
        <v>980627</v>
      </c>
      <c r="E128" s="81">
        <f>SUMIF($B$65:$B$126,"2",E$65:E$126)</f>
        <v>817815</v>
      </c>
      <c r="F128" s="81">
        <f>SUMIF($B$65:$B$126,"2",F$65:F$126)</f>
        <v>817815</v>
      </c>
      <c r="G128" s="81"/>
      <c r="H128" s="81"/>
      <c r="I128" s="81"/>
      <c r="J128" s="81"/>
      <c r="K128" s="266">
        <f t="shared" si="1"/>
        <v>0</v>
      </c>
    </row>
    <row r="129" spans="1:11" s="10" customFormat="1" ht="15.75">
      <c r="A129" s="85" t="s">
        <v>124</v>
      </c>
      <c r="B129" s="98">
        <v>3</v>
      </c>
      <c r="C129" s="81">
        <f>SUMIF($B$65:$B$126,"3",C$65:C$126)</f>
        <v>11560</v>
      </c>
      <c r="D129" s="81">
        <f>SUMIF($B$65:$B$126,"3",D$65:D$126)</f>
        <v>11560</v>
      </c>
      <c r="E129" s="81">
        <f>SUMIF($B$65:$B$126,"3",E$65:E$126)</f>
        <v>11560</v>
      </c>
      <c r="F129" s="81">
        <f>SUMIF($B$65:$B$126,"3",F$65:F$126)</f>
        <v>11560</v>
      </c>
      <c r="G129" s="81"/>
      <c r="H129" s="81"/>
      <c r="I129" s="81"/>
      <c r="J129" s="81"/>
      <c r="K129" s="266">
        <f t="shared" si="1"/>
        <v>0</v>
      </c>
    </row>
    <row r="130" spans="1:11" ht="15.75">
      <c r="A130" s="65" t="s">
        <v>84</v>
      </c>
      <c r="B130" s="100"/>
      <c r="C130" s="81"/>
      <c r="D130" s="81"/>
      <c r="E130" s="81"/>
      <c r="F130" s="81"/>
      <c r="G130" s="81"/>
      <c r="H130" s="81"/>
      <c r="I130" s="81"/>
      <c r="J130" s="81"/>
      <c r="K130" s="266">
        <f t="shared" si="1"/>
        <v>0</v>
      </c>
    </row>
    <row r="131" spans="1:11" ht="15.75">
      <c r="A131" s="40" t="s">
        <v>231</v>
      </c>
      <c r="B131" s="100"/>
      <c r="C131" s="82">
        <f>SUM(C132:C134)</f>
        <v>8018600</v>
      </c>
      <c r="D131" s="82">
        <f>SUM(D132:D134)</f>
        <v>8022926</v>
      </c>
      <c r="E131" s="82">
        <f>SUM(E132:E134)</f>
        <v>8022926</v>
      </c>
      <c r="F131" s="82">
        <f>SUM(F132:F134)</f>
        <v>8022926</v>
      </c>
      <c r="G131" s="82"/>
      <c r="H131" s="82"/>
      <c r="I131" s="82"/>
      <c r="J131" s="82"/>
      <c r="K131" s="266">
        <f t="shared" si="1"/>
        <v>0</v>
      </c>
    </row>
    <row r="132" spans="1:11" ht="15.75">
      <c r="A132" s="85" t="s">
        <v>382</v>
      </c>
      <c r="B132" s="98">
        <v>1</v>
      </c>
      <c r="C132" s="81">
        <f>Felh!T29</f>
        <v>0</v>
      </c>
      <c r="D132" s="81">
        <f>Felh!U29</f>
        <v>0</v>
      </c>
      <c r="E132" s="81">
        <f>Felh!V29</f>
        <v>0</v>
      </c>
      <c r="F132" s="81">
        <f>Felh!W29</f>
        <v>0</v>
      </c>
      <c r="G132" s="81"/>
      <c r="H132" s="81"/>
      <c r="I132" s="81"/>
      <c r="J132" s="81"/>
      <c r="K132" s="266">
        <f t="shared" si="1"/>
        <v>0</v>
      </c>
    </row>
    <row r="133" spans="1:11" ht="15.75">
      <c r="A133" s="85" t="s">
        <v>229</v>
      </c>
      <c r="B133" s="98">
        <v>2</v>
      </c>
      <c r="C133" s="81">
        <f>Felh!T30</f>
        <v>8018600</v>
      </c>
      <c r="D133" s="81">
        <f>Felh!U30</f>
        <v>8022926</v>
      </c>
      <c r="E133" s="81">
        <f>Felh!V30</f>
        <v>8022926</v>
      </c>
      <c r="F133" s="81">
        <f>Felh!W30</f>
        <v>8022926</v>
      </c>
      <c r="G133" s="81"/>
      <c r="H133" s="81"/>
      <c r="I133" s="81"/>
      <c r="J133" s="81"/>
      <c r="K133" s="266">
        <f t="shared" si="1"/>
        <v>0</v>
      </c>
    </row>
    <row r="134" spans="1:11" ht="15.75">
      <c r="A134" s="85" t="s">
        <v>124</v>
      </c>
      <c r="B134" s="98">
        <v>3</v>
      </c>
      <c r="C134" s="81">
        <f>Felh!T31</f>
        <v>0</v>
      </c>
      <c r="D134" s="81">
        <f>Felh!U31</f>
        <v>0</v>
      </c>
      <c r="E134" s="81">
        <f>Felh!V31</f>
        <v>0</v>
      </c>
      <c r="F134" s="81">
        <f>Felh!W31</f>
        <v>0</v>
      </c>
      <c r="G134" s="81"/>
      <c r="H134" s="81"/>
      <c r="I134" s="81"/>
      <c r="J134" s="81"/>
      <c r="K134" s="266">
        <f t="shared" si="1"/>
        <v>0</v>
      </c>
    </row>
    <row r="135" spans="1:11" ht="15.75">
      <c r="A135" s="40" t="s">
        <v>232</v>
      </c>
      <c r="B135" s="100"/>
      <c r="C135" s="82">
        <f>SUM(C136:C138)</f>
        <v>44359</v>
      </c>
      <c r="D135" s="82">
        <f>SUM(D136:D138)</f>
        <v>40033</v>
      </c>
      <c r="E135" s="82">
        <f>SUM(E136:E138)</f>
        <v>230533</v>
      </c>
      <c r="F135" s="82">
        <f>SUM(F136:F138)</f>
        <v>230533</v>
      </c>
      <c r="G135" s="82"/>
      <c r="H135" s="82"/>
      <c r="I135" s="82"/>
      <c r="J135" s="82"/>
      <c r="K135" s="266">
        <f t="shared" si="1"/>
        <v>0</v>
      </c>
    </row>
    <row r="136" spans="1:11" ht="15.75">
      <c r="A136" s="85" t="s">
        <v>382</v>
      </c>
      <c r="B136" s="98">
        <v>1</v>
      </c>
      <c r="C136" s="81">
        <f>Felh!T48</f>
        <v>0</v>
      </c>
      <c r="D136" s="81">
        <f>Felh!U48</f>
        <v>0</v>
      </c>
      <c r="E136" s="81">
        <f>Felh!V48</f>
        <v>0</v>
      </c>
      <c r="F136" s="81">
        <f>Felh!W48</f>
        <v>0</v>
      </c>
      <c r="G136" s="81"/>
      <c r="H136" s="81"/>
      <c r="I136" s="81"/>
      <c r="J136" s="81"/>
      <c r="K136" s="266">
        <f t="shared" si="1"/>
        <v>0</v>
      </c>
    </row>
    <row r="137" spans="1:11" ht="15.75">
      <c r="A137" s="85" t="s">
        <v>229</v>
      </c>
      <c r="B137" s="98">
        <v>2</v>
      </c>
      <c r="C137" s="81">
        <f>Felh!T49</f>
        <v>44359</v>
      </c>
      <c r="D137" s="81">
        <f>Felh!U49</f>
        <v>40033</v>
      </c>
      <c r="E137" s="81">
        <f>Felh!V49</f>
        <v>230533</v>
      </c>
      <c r="F137" s="81">
        <f>Felh!W49</f>
        <v>230533</v>
      </c>
      <c r="G137" s="81"/>
      <c r="H137" s="81"/>
      <c r="I137" s="81"/>
      <c r="J137" s="81"/>
      <c r="K137" s="266">
        <f aca="true" t="shared" si="2" ref="K137:K175">F137-E137</f>
        <v>0</v>
      </c>
    </row>
    <row r="138" spans="1:11" ht="15" customHeight="1">
      <c r="A138" s="85" t="s">
        <v>124</v>
      </c>
      <c r="B138" s="98">
        <v>3</v>
      </c>
      <c r="C138" s="81">
        <f>Felh!T50</f>
        <v>0</v>
      </c>
      <c r="D138" s="81">
        <f>Felh!U50</f>
        <v>0</v>
      </c>
      <c r="E138" s="81">
        <f>Felh!V50</f>
        <v>0</v>
      </c>
      <c r="F138" s="81">
        <f>Felh!W50</f>
        <v>0</v>
      </c>
      <c r="G138" s="81"/>
      <c r="H138" s="81"/>
      <c r="I138" s="81"/>
      <c r="J138" s="81"/>
      <c r="K138" s="266">
        <f t="shared" si="2"/>
        <v>0</v>
      </c>
    </row>
    <row r="139" spans="1:11" ht="15.75">
      <c r="A139" s="40" t="s">
        <v>233</v>
      </c>
      <c r="B139" s="100"/>
      <c r="C139" s="82">
        <f>SUM(C140:C142)</f>
        <v>0</v>
      </c>
      <c r="D139" s="82">
        <f>SUM(D140:D142)</f>
        <v>0</v>
      </c>
      <c r="E139" s="82">
        <f>SUM(E140:E142)</f>
        <v>159165</v>
      </c>
      <c r="F139" s="82">
        <f>SUM(F140:F142)</f>
        <v>159165</v>
      </c>
      <c r="G139" s="82"/>
      <c r="H139" s="82"/>
      <c r="I139" s="82"/>
      <c r="J139" s="82"/>
      <c r="K139" s="266">
        <f t="shared" si="2"/>
        <v>0</v>
      </c>
    </row>
    <row r="140" spans="1:11" ht="15.75">
      <c r="A140" s="85" t="s">
        <v>382</v>
      </c>
      <c r="B140" s="98">
        <v>1</v>
      </c>
      <c r="C140" s="81">
        <f>Felh!T71</f>
        <v>0</v>
      </c>
      <c r="D140" s="81">
        <f>Felh!U71</f>
        <v>0</v>
      </c>
      <c r="E140" s="81">
        <f>Felh!V71</f>
        <v>0</v>
      </c>
      <c r="F140" s="81">
        <f>Felh!W71</f>
        <v>0</v>
      </c>
      <c r="G140" s="81"/>
      <c r="H140" s="81"/>
      <c r="I140" s="81"/>
      <c r="J140" s="81"/>
      <c r="K140" s="266">
        <f t="shared" si="2"/>
        <v>0</v>
      </c>
    </row>
    <row r="141" spans="1:11" ht="15.75">
      <c r="A141" s="85" t="s">
        <v>229</v>
      </c>
      <c r="B141" s="98">
        <v>2</v>
      </c>
      <c r="C141" s="81">
        <f>Felh!T72</f>
        <v>0</v>
      </c>
      <c r="D141" s="81">
        <f>Felh!U72</f>
        <v>0</v>
      </c>
      <c r="E141" s="81">
        <f>Felh!V72</f>
        <v>159165</v>
      </c>
      <c r="F141" s="81">
        <f>Felh!W72</f>
        <v>159165</v>
      </c>
      <c r="G141" s="81"/>
      <c r="H141" s="81"/>
      <c r="I141" s="81"/>
      <c r="J141" s="81"/>
      <c r="K141" s="266">
        <f t="shared" si="2"/>
        <v>0</v>
      </c>
    </row>
    <row r="142" spans="1:11" ht="15.75">
      <c r="A142" s="85" t="s">
        <v>124</v>
      </c>
      <c r="B142" s="98">
        <v>3</v>
      </c>
      <c r="C142" s="81">
        <f>Felh!T73</f>
        <v>0</v>
      </c>
      <c r="D142" s="81">
        <f>Felh!U73</f>
        <v>0</v>
      </c>
      <c r="E142" s="81">
        <f>Felh!V73</f>
        <v>0</v>
      </c>
      <c r="F142" s="81">
        <f>Felh!W73</f>
        <v>0</v>
      </c>
      <c r="G142" s="81"/>
      <c r="H142" s="81"/>
      <c r="I142" s="81"/>
      <c r="J142" s="81"/>
      <c r="K142" s="266">
        <f t="shared" si="2"/>
        <v>0</v>
      </c>
    </row>
    <row r="143" spans="1:11" ht="16.5">
      <c r="A143" s="67" t="s">
        <v>234</v>
      </c>
      <c r="B143" s="101"/>
      <c r="C143" s="81"/>
      <c r="D143" s="81"/>
      <c r="E143" s="81"/>
      <c r="F143" s="81"/>
      <c r="G143" s="81"/>
      <c r="H143" s="81"/>
      <c r="I143" s="81"/>
      <c r="J143" s="81"/>
      <c r="K143" s="266">
        <f t="shared" si="2"/>
        <v>0</v>
      </c>
    </row>
    <row r="144" spans="1:11" ht="15.75">
      <c r="A144" s="65" t="s">
        <v>126</v>
      </c>
      <c r="B144" s="100"/>
      <c r="C144" s="15"/>
      <c r="D144" s="15"/>
      <c r="E144" s="15"/>
      <c r="F144" s="15"/>
      <c r="G144" s="15"/>
      <c r="H144" s="15"/>
      <c r="I144" s="15"/>
      <c r="J144" s="15"/>
      <c r="K144" s="266">
        <f t="shared" si="2"/>
        <v>0</v>
      </c>
    </row>
    <row r="145" spans="1:11" ht="15.75">
      <c r="A145" s="61" t="s">
        <v>219</v>
      </c>
      <c r="B145" s="100"/>
      <c r="C145" s="15"/>
      <c r="D145" s="15"/>
      <c r="E145" s="15"/>
      <c r="F145" s="15"/>
      <c r="G145" s="15"/>
      <c r="H145" s="15"/>
      <c r="I145" s="15"/>
      <c r="J145" s="15"/>
      <c r="K145" s="266">
        <f t="shared" si="2"/>
        <v>0</v>
      </c>
    </row>
    <row r="146" spans="1:11" ht="31.5" hidden="1">
      <c r="A146" s="85" t="s">
        <v>420</v>
      </c>
      <c r="B146" s="100"/>
      <c r="C146" s="15"/>
      <c r="D146" s="15"/>
      <c r="E146" s="15"/>
      <c r="F146" s="15"/>
      <c r="G146" s="15"/>
      <c r="H146" s="15"/>
      <c r="I146" s="15"/>
      <c r="J146" s="15"/>
      <c r="K146" s="266">
        <f t="shared" si="2"/>
        <v>0</v>
      </c>
    </row>
    <row r="147" spans="1:11" ht="31.5" hidden="1">
      <c r="A147" s="85" t="s">
        <v>221</v>
      </c>
      <c r="B147" s="100"/>
      <c r="C147" s="15"/>
      <c r="D147" s="15"/>
      <c r="E147" s="15"/>
      <c r="F147" s="15"/>
      <c r="G147" s="15"/>
      <c r="H147" s="15"/>
      <c r="I147" s="15"/>
      <c r="J147" s="15"/>
      <c r="K147" s="266">
        <f t="shared" si="2"/>
        <v>0</v>
      </c>
    </row>
    <row r="148" spans="1:11" ht="31.5" hidden="1">
      <c r="A148" s="85" t="s">
        <v>421</v>
      </c>
      <c r="B148" s="100"/>
      <c r="C148" s="15"/>
      <c r="D148" s="15"/>
      <c r="E148" s="15"/>
      <c r="F148" s="15"/>
      <c r="G148" s="15"/>
      <c r="H148" s="15"/>
      <c r="I148" s="15"/>
      <c r="J148" s="15"/>
      <c r="K148" s="266">
        <f t="shared" si="2"/>
        <v>0</v>
      </c>
    </row>
    <row r="149" spans="1:11" ht="31.5">
      <c r="A149" s="85" t="s">
        <v>507</v>
      </c>
      <c r="B149" s="100">
        <v>2</v>
      </c>
      <c r="C149" s="81">
        <v>581620</v>
      </c>
      <c r="D149" s="81">
        <v>581620</v>
      </c>
      <c r="E149" s="81">
        <v>581620</v>
      </c>
      <c r="F149" s="81">
        <v>581620</v>
      </c>
      <c r="G149" s="15"/>
      <c r="H149" s="15"/>
      <c r="I149" s="15"/>
      <c r="J149" s="15"/>
      <c r="K149" s="266">
        <f t="shared" si="2"/>
        <v>0</v>
      </c>
    </row>
    <row r="150" spans="1:11" ht="15.75" hidden="1">
      <c r="A150" s="85" t="s">
        <v>507</v>
      </c>
      <c r="B150" s="100">
        <v>2</v>
      </c>
      <c r="C150" s="15"/>
      <c r="D150" s="15"/>
      <c r="E150" s="15"/>
      <c r="F150" s="15"/>
      <c r="G150" s="15"/>
      <c r="H150" s="15"/>
      <c r="I150" s="15"/>
      <c r="J150" s="15"/>
      <c r="K150" s="266">
        <f t="shared" si="2"/>
        <v>0</v>
      </c>
    </row>
    <row r="151" spans="1:11" ht="15.75" hidden="1">
      <c r="A151" s="85" t="s">
        <v>223</v>
      </c>
      <c r="B151" s="100"/>
      <c r="C151" s="15"/>
      <c r="D151" s="15"/>
      <c r="E151" s="15"/>
      <c r="F151" s="15"/>
      <c r="G151" s="15"/>
      <c r="H151" s="15"/>
      <c r="I151" s="15"/>
      <c r="J151" s="15"/>
      <c r="K151" s="266">
        <f t="shared" si="2"/>
        <v>0</v>
      </c>
    </row>
    <row r="152" spans="1:11" ht="15.75" hidden="1">
      <c r="A152" s="85" t="s">
        <v>434</v>
      </c>
      <c r="B152" s="100"/>
      <c r="C152" s="15"/>
      <c r="D152" s="15"/>
      <c r="E152" s="15"/>
      <c r="F152" s="15"/>
      <c r="G152" s="15"/>
      <c r="H152" s="15"/>
      <c r="I152" s="15"/>
      <c r="J152" s="15"/>
      <c r="K152" s="266">
        <f t="shared" si="2"/>
        <v>0</v>
      </c>
    </row>
    <row r="153" spans="1:11" ht="15.75" hidden="1">
      <c r="A153" s="85" t="s">
        <v>227</v>
      </c>
      <c r="B153" s="100"/>
      <c r="C153" s="15"/>
      <c r="D153" s="15"/>
      <c r="E153" s="15"/>
      <c r="F153" s="15"/>
      <c r="G153" s="15"/>
      <c r="H153" s="15"/>
      <c r="I153" s="15"/>
      <c r="J153" s="15"/>
      <c r="K153" s="266">
        <f t="shared" si="2"/>
        <v>0</v>
      </c>
    </row>
    <row r="154" spans="1:11" ht="15.75" hidden="1">
      <c r="A154" s="61" t="s">
        <v>228</v>
      </c>
      <c r="B154" s="100"/>
      <c r="C154" s="15"/>
      <c r="D154" s="15"/>
      <c r="E154" s="15"/>
      <c r="F154" s="15"/>
      <c r="G154" s="15"/>
      <c r="H154" s="15"/>
      <c r="I154" s="15"/>
      <c r="J154" s="15"/>
      <c r="K154" s="266">
        <f t="shared" si="2"/>
        <v>0</v>
      </c>
    </row>
    <row r="155" spans="1:11" ht="15.75" hidden="1">
      <c r="A155" s="61" t="s">
        <v>220</v>
      </c>
      <c r="B155" s="100"/>
      <c r="C155" s="15"/>
      <c r="D155" s="15"/>
      <c r="E155" s="15"/>
      <c r="F155" s="15"/>
      <c r="G155" s="15"/>
      <c r="H155" s="15"/>
      <c r="I155" s="15"/>
      <c r="J155" s="15"/>
      <c r="K155" s="266">
        <f t="shared" si="2"/>
        <v>0</v>
      </c>
    </row>
    <row r="156" spans="1:11" ht="15.75">
      <c r="A156" s="40" t="s">
        <v>126</v>
      </c>
      <c r="B156" s="100"/>
      <c r="C156" s="82">
        <f>SUM(C157:C159)</f>
        <v>581620</v>
      </c>
      <c r="D156" s="82">
        <f>SUM(D157:D159)</f>
        <v>581620</v>
      </c>
      <c r="E156" s="82">
        <f>SUM(E157:E159)</f>
        <v>581620</v>
      </c>
      <c r="F156" s="82">
        <f>SUM(F157:F159)</f>
        <v>581620</v>
      </c>
      <c r="G156" s="82"/>
      <c r="H156" s="82"/>
      <c r="I156" s="82"/>
      <c r="J156" s="82"/>
      <c r="K156" s="266">
        <f t="shared" si="2"/>
        <v>0</v>
      </c>
    </row>
    <row r="157" spans="1:11" ht="15.75">
      <c r="A157" s="85" t="s">
        <v>382</v>
      </c>
      <c r="B157" s="98">
        <v>1</v>
      </c>
      <c r="C157" s="81">
        <f>SUMIF($B$144:$B$156,"1",C$144:C$156)</f>
        <v>0</v>
      </c>
      <c r="D157" s="81">
        <f>SUMIF($B$144:$B$156,"1",D$144:D$156)</f>
        <v>0</v>
      </c>
      <c r="E157" s="81">
        <f>SUMIF($B$144:$B$156,"1",E$144:E$156)</f>
        <v>0</v>
      </c>
      <c r="F157" s="81">
        <f>SUMIF($B$144:$B$156,"1",F$144:F$156)</f>
        <v>0</v>
      </c>
      <c r="G157" s="81"/>
      <c r="H157" s="81"/>
      <c r="I157" s="81"/>
      <c r="J157" s="81"/>
      <c r="K157" s="266">
        <f t="shared" si="2"/>
        <v>0</v>
      </c>
    </row>
    <row r="158" spans="1:11" ht="15.75">
      <c r="A158" s="85" t="s">
        <v>229</v>
      </c>
      <c r="B158" s="98">
        <v>2</v>
      </c>
      <c r="C158" s="81">
        <f>SUMIF($B$144:$B$156,"2",C$144:C$156)</f>
        <v>581620</v>
      </c>
      <c r="D158" s="81">
        <f>SUMIF($B$144:$B$156,"2",D$144:D$156)</f>
        <v>581620</v>
      </c>
      <c r="E158" s="81">
        <f>SUMIF($B$144:$B$156,"2",E$144:E$156)</f>
        <v>581620</v>
      </c>
      <c r="F158" s="81">
        <f>SUMIF($B$144:$B$156,"2",F$144:F$156)</f>
        <v>581620</v>
      </c>
      <c r="G158" s="81"/>
      <c r="H158" s="81"/>
      <c r="I158" s="81"/>
      <c r="J158" s="81"/>
      <c r="K158" s="266">
        <f t="shared" si="2"/>
        <v>0</v>
      </c>
    </row>
    <row r="159" spans="1:11" ht="15.75">
      <c r="A159" s="85" t="s">
        <v>124</v>
      </c>
      <c r="B159" s="98">
        <v>3</v>
      </c>
      <c r="C159" s="81">
        <f>SUMIF($B$144:$B$156,"3",C$144:C$156)</f>
        <v>0</v>
      </c>
      <c r="D159" s="81">
        <f>SUMIF($B$144:$B$156,"3",D$144:D$156)</f>
        <v>0</v>
      </c>
      <c r="E159" s="81">
        <f>SUMIF($B$144:$B$156,"3",E$144:E$156)</f>
        <v>0</v>
      </c>
      <c r="F159" s="81">
        <f>SUMIF($B$144:$B$156,"3",F$144:F$156)</f>
        <v>0</v>
      </c>
      <c r="G159" s="81"/>
      <c r="H159" s="81"/>
      <c r="I159" s="81"/>
      <c r="J159" s="81"/>
      <c r="K159" s="266">
        <f t="shared" si="2"/>
        <v>0</v>
      </c>
    </row>
    <row r="160" spans="1:11" ht="15.75" hidden="1">
      <c r="A160" s="65" t="s">
        <v>127</v>
      </c>
      <c r="B160" s="100"/>
      <c r="C160" s="15"/>
      <c r="D160" s="15"/>
      <c r="E160" s="15"/>
      <c r="F160" s="15"/>
      <c r="G160" s="15"/>
      <c r="H160" s="15"/>
      <c r="I160" s="15"/>
      <c r="J160" s="15"/>
      <c r="K160" s="266">
        <f t="shared" si="2"/>
        <v>0</v>
      </c>
    </row>
    <row r="161" spans="1:11" ht="15.75" hidden="1">
      <c r="A161" s="61" t="s">
        <v>219</v>
      </c>
      <c r="B161" s="100"/>
      <c r="C161" s="15"/>
      <c r="D161" s="15"/>
      <c r="E161" s="15"/>
      <c r="F161" s="15"/>
      <c r="G161" s="15"/>
      <c r="H161" s="15"/>
      <c r="I161" s="15"/>
      <c r="J161" s="15"/>
      <c r="K161" s="266">
        <f t="shared" si="2"/>
        <v>0</v>
      </c>
    </row>
    <row r="162" spans="1:11" ht="31.5" hidden="1">
      <c r="A162" s="85" t="s">
        <v>420</v>
      </c>
      <c r="B162" s="100"/>
      <c r="C162" s="15"/>
      <c r="D162" s="15"/>
      <c r="E162" s="15"/>
      <c r="F162" s="15"/>
      <c r="G162" s="15"/>
      <c r="H162" s="15"/>
      <c r="I162" s="15"/>
      <c r="J162" s="15"/>
      <c r="K162" s="266">
        <f t="shared" si="2"/>
        <v>0</v>
      </c>
    </row>
    <row r="163" spans="1:11" ht="31.5" hidden="1">
      <c r="A163" s="85" t="s">
        <v>221</v>
      </c>
      <c r="B163" s="100"/>
      <c r="C163" s="15"/>
      <c r="D163" s="15"/>
      <c r="E163" s="15"/>
      <c r="F163" s="15"/>
      <c r="G163" s="15"/>
      <c r="H163" s="15"/>
      <c r="I163" s="15"/>
      <c r="J163" s="15"/>
      <c r="K163" s="266">
        <f t="shared" si="2"/>
        <v>0</v>
      </c>
    </row>
    <row r="164" spans="1:11" ht="31.5" hidden="1">
      <c r="A164" s="85" t="s">
        <v>421</v>
      </c>
      <c r="B164" s="100"/>
      <c r="C164" s="15"/>
      <c r="D164" s="15"/>
      <c r="E164" s="15"/>
      <c r="F164" s="15"/>
      <c r="G164" s="15"/>
      <c r="H164" s="15"/>
      <c r="I164" s="15"/>
      <c r="J164" s="15"/>
      <c r="K164" s="266">
        <f t="shared" si="2"/>
        <v>0</v>
      </c>
    </row>
    <row r="165" spans="1:11" ht="15.75" hidden="1">
      <c r="A165" s="85" t="s">
        <v>222</v>
      </c>
      <c r="B165" s="100"/>
      <c r="C165" s="127"/>
      <c r="D165" s="127"/>
      <c r="E165" s="127"/>
      <c r="F165" s="127"/>
      <c r="G165" s="127"/>
      <c r="H165" s="127"/>
      <c r="I165" s="127"/>
      <c r="J165" s="127"/>
      <c r="K165" s="266">
        <f t="shared" si="2"/>
        <v>0</v>
      </c>
    </row>
    <row r="166" spans="1:11" ht="15.75" hidden="1">
      <c r="A166" s="85" t="s">
        <v>223</v>
      </c>
      <c r="B166" s="100"/>
      <c r="C166" s="15"/>
      <c r="D166" s="15"/>
      <c r="E166" s="15"/>
      <c r="F166" s="15"/>
      <c r="G166" s="15"/>
      <c r="H166" s="15"/>
      <c r="I166" s="15"/>
      <c r="J166" s="15"/>
      <c r="K166" s="266">
        <f t="shared" si="2"/>
        <v>0</v>
      </c>
    </row>
    <row r="167" spans="1:11" ht="15.75" hidden="1">
      <c r="A167" s="85" t="s">
        <v>434</v>
      </c>
      <c r="B167" s="100"/>
      <c r="C167" s="15"/>
      <c r="D167" s="15"/>
      <c r="E167" s="15"/>
      <c r="F167" s="15"/>
      <c r="G167" s="15"/>
      <c r="H167" s="15"/>
      <c r="I167" s="15"/>
      <c r="J167" s="15"/>
      <c r="K167" s="266">
        <f t="shared" si="2"/>
        <v>0</v>
      </c>
    </row>
    <row r="168" spans="1:11" ht="15.75" hidden="1">
      <c r="A168" s="85" t="s">
        <v>227</v>
      </c>
      <c r="B168" s="100"/>
      <c r="C168" s="15"/>
      <c r="D168" s="15"/>
      <c r="E168" s="15"/>
      <c r="F168" s="15"/>
      <c r="G168" s="15"/>
      <c r="H168" s="15"/>
      <c r="I168" s="15"/>
      <c r="J168" s="15"/>
      <c r="K168" s="266">
        <f t="shared" si="2"/>
        <v>0</v>
      </c>
    </row>
    <row r="169" spans="1:11" ht="15.75" hidden="1">
      <c r="A169" s="61" t="s">
        <v>228</v>
      </c>
      <c r="B169" s="100"/>
      <c r="C169" s="15"/>
      <c r="D169" s="15"/>
      <c r="E169" s="15"/>
      <c r="F169" s="15"/>
      <c r="G169" s="15"/>
      <c r="H169" s="15"/>
      <c r="I169" s="15"/>
      <c r="J169" s="15"/>
      <c r="K169" s="266">
        <f t="shared" si="2"/>
        <v>0</v>
      </c>
    </row>
    <row r="170" spans="1:11" ht="15.75" hidden="1">
      <c r="A170" s="61" t="s">
        <v>220</v>
      </c>
      <c r="B170" s="100"/>
      <c r="C170" s="15"/>
      <c r="D170" s="15"/>
      <c r="E170" s="15"/>
      <c r="F170" s="15"/>
      <c r="G170" s="15"/>
      <c r="H170" s="15"/>
      <c r="I170" s="15"/>
      <c r="J170" s="15"/>
      <c r="K170" s="266">
        <f t="shared" si="2"/>
        <v>0</v>
      </c>
    </row>
    <row r="171" spans="1:11" ht="15.75" hidden="1">
      <c r="A171" s="40" t="s">
        <v>235</v>
      </c>
      <c r="B171" s="100"/>
      <c r="C171" s="82">
        <f>SUM(C172:C174)</f>
        <v>0</v>
      </c>
      <c r="D171" s="82">
        <f>SUM(D172:D174)</f>
        <v>0</v>
      </c>
      <c r="E171" s="82">
        <f>SUM(E172:E174)</f>
        <v>0</v>
      </c>
      <c r="F171" s="82">
        <f>SUM(F172:F174)</f>
        <v>0</v>
      </c>
      <c r="G171" s="82"/>
      <c r="H171" s="82"/>
      <c r="I171" s="82"/>
      <c r="J171" s="82"/>
      <c r="K171" s="266">
        <f t="shared" si="2"/>
        <v>0</v>
      </c>
    </row>
    <row r="172" spans="1:11" ht="15.75" hidden="1">
      <c r="A172" s="85" t="s">
        <v>382</v>
      </c>
      <c r="B172" s="98">
        <v>1</v>
      </c>
      <c r="C172" s="81">
        <f>SUMIF($B$160:$B$171,"1",C$160:C$171)</f>
        <v>0</v>
      </c>
      <c r="D172" s="81">
        <f>SUMIF($B$160:$B$171,"1",D$160:D$171)</f>
        <v>0</v>
      </c>
      <c r="E172" s="81">
        <f>SUMIF($B$160:$B$171,"1",E$160:E$171)</f>
        <v>0</v>
      </c>
      <c r="F172" s="81">
        <f>SUMIF($B$160:$B$171,"1",F$160:F$171)</f>
        <v>0</v>
      </c>
      <c r="G172" s="81"/>
      <c r="H172" s="81"/>
      <c r="I172" s="81"/>
      <c r="J172" s="81"/>
      <c r="K172" s="266">
        <f t="shared" si="2"/>
        <v>0</v>
      </c>
    </row>
    <row r="173" spans="1:11" ht="15.75" hidden="1">
      <c r="A173" s="85" t="s">
        <v>229</v>
      </c>
      <c r="B173" s="98">
        <v>2</v>
      </c>
      <c r="C173" s="81">
        <f>SUMIF($B$160:$B$171,"2",C$160:C$171)</f>
        <v>0</v>
      </c>
      <c r="D173" s="81">
        <f>SUMIF($B$160:$B$171,"2",D$160:D$171)</f>
        <v>0</v>
      </c>
      <c r="E173" s="81">
        <f>SUMIF($B$160:$B$171,"2",E$160:E$171)</f>
        <v>0</v>
      </c>
      <c r="F173" s="81">
        <f>SUMIF($B$160:$B$171,"2",F$160:F$171)</f>
        <v>0</v>
      </c>
      <c r="G173" s="81"/>
      <c r="H173" s="81"/>
      <c r="I173" s="81"/>
      <c r="J173" s="81"/>
      <c r="K173" s="266">
        <f t="shared" si="2"/>
        <v>0</v>
      </c>
    </row>
    <row r="174" spans="1:11" ht="15.75" hidden="1">
      <c r="A174" s="85" t="s">
        <v>124</v>
      </c>
      <c r="B174" s="98">
        <v>3</v>
      </c>
      <c r="C174" s="81">
        <f>SUMIF($B$160:$B$171,"3",C$160:C$171)</f>
        <v>0</v>
      </c>
      <c r="D174" s="81">
        <f>SUMIF($B$160:$B$171,"3",D$160:D$171)</f>
        <v>0</v>
      </c>
      <c r="E174" s="81">
        <f>SUMIF($B$160:$B$171,"3",E$160:E$171)</f>
        <v>0</v>
      </c>
      <c r="F174" s="81">
        <f>SUMIF($B$160:$B$171,"3",F$160:F$171)</f>
        <v>0</v>
      </c>
      <c r="G174" s="81"/>
      <c r="H174" s="81"/>
      <c r="I174" s="81"/>
      <c r="J174" s="81"/>
      <c r="K174" s="266">
        <f t="shared" si="2"/>
        <v>0</v>
      </c>
    </row>
    <row r="175" spans="1:11" ht="16.5">
      <c r="A175" s="66" t="s">
        <v>128</v>
      </c>
      <c r="B175" s="101"/>
      <c r="C175" s="18">
        <f>C8+C12+C16+C61+C126+C131+C135+C139+C156+C171</f>
        <v>21630027</v>
      </c>
      <c r="D175" s="18">
        <f>D8+D12+D16+D61+D126+D131+D135+D139+D156+D171</f>
        <v>21512538</v>
      </c>
      <c r="E175" s="18">
        <f>E8+E12+E16+E61+E126+E131+E135+E139+E156+E171</f>
        <v>23154430</v>
      </c>
      <c r="F175" s="18">
        <f>F8+F12+F16+F61+F126+F131+F135+F139+F156+F171</f>
        <v>23320780</v>
      </c>
      <c r="G175" s="18"/>
      <c r="H175" s="18"/>
      <c r="I175" s="18"/>
      <c r="J175" s="18"/>
      <c r="K175" s="266">
        <f t="shared" si="2"/>
        <v>166350</v>
      </c>
    </row>
    <row r="366" ht="15.75"/>
    <row r="367" ht="15.75"/>
    <row r="368" ht="15.75"/>
    <row r="369" ht="15.75"/>
    <row r="370" ht="15.75"/>
    <row r="371" ht="15.75"/>
    <row r="372" ht="15.75"/>
    <row r="379" ht="15.75"/>
    <row r="380" ht="15.75"/>
    <row r="381" ht="15.75"/>
  </sheetData>
  <sheetProtection/>
  <mergeCells count="2">
    <mergeCell ref="A1:I1"/>
    <mergeCell ref="A2:I2"/>
  </mergeCells>
  <printOptions horizontalCentered="1"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r:id="rId3"/>
  <headerFooter>
    <oddFooter>&amp;C&amp;P. oldal, összesen: &amp;N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M53"/>
  <sheetViews>
    <sheetView zoomScalePageLayoutView="0" workbookViewId="0" topLeftCell="A1">
      <pane xSplit="2" ySplit="6" topLeftCell="E4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:IV4"/>
    </sheetView>
  </sheetViews>
  <sheetFormatPr defaultColWidth="9.140625" defaultRowHeight="15"/>
  <cols>
    <col min="1" max="1" width="59.421875" style="2" customWidth="1"/>
    <col min="2" max="2" width="5.7109375" style="2" customWidth="1"/>
    <col min="3" max="5" width="12.140625" style="192" hidden="1" customWidth="1"/>
    <col min="6" max="6" width="12.140625" style="192" customWidth="1"/>
    <col min="7" max="10" width="12.140625" style="192" hidden="1" customWidth="1"/>
    <col min="11" max="13" width="12.140625" style="2" hidden="1" customWidth="1"/>
    <col min="14" max="14" width="12.140625" style="2" customWidth="1"/>
    <col min="15" max="21" width="12.140625" style="2" hidden="1" customWidth="1"/>
    <col min="22" max="22" width="12.140625" style="2" customWidth="1"/>
    <col min="23" max="29" width="12.140625" style="2" hidden="1" customWidth="1"/>
    <col min="30" max="30" width="12.140625" style="2" customWidth="1"/>
    <col min="31" max="34" width="12.140625" style="2" hidden="1" customWidth="1"/>
    <col min="35" max="36" width="9.140625" style="2" hidden="1" customWidth="1"/>
    <col min="37" max="38" width="10.140625" style="2" hidden="1" customWidth="1"/>
    <col min="39" max="39" width="9.140625" style="2" hidden="1" customWidth="1"/>
    <col min="40" max="16384" width="9.140625" style="2" customWidth="1"/>
  </cols>
  <sheetData>
    <row r="1" spans="1:33" ht="15.75">
      <c r="A1" s="308" t="s">
        <v>628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308"/>
    </row>
    <row r="2" spans="1:33" ht="15.75">
      <c r="A2" s="308" t="s">
        <v>443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  <c r="AA2" s="308"/>
      <c r="AB2" s="308"/>
      <c r="AC2" s="308"/>
      <c r="AD2" s="308"/>
      <c r="AE2" s="308"/>
      <c r="AF2" s="308"/>
      <c r="AG2" s="308"/>
    </row>
    <row r="3" spans="1:33" ht="15.75">
      <c r="A3" s="272"/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</row>
    <row r="4" spans="3:34" ht="15.75" hidden="1">
      <c r="C4" s="258" t="s">
        <v>629</v>
      </c>
      <c r="D4" s="258" t="s">
        <v>658</v>
      </c>
      <c r="E4" s="258" t="s">
        <v>697</v>
      </c>
      <c r="F4" s="258" t="s">
        <v>705</v>
      </c>
      <c r="G4" s="258"/>
      <c r="H4" s="258"/>
      <c r="I4" s="258"/>
      <c r="J4" s="258"/>
      <c r="K4" s="258" t="s">
        <v>629</v>
      </c>
      <c r="L4" s="258" t="s">
        <v>658</v>
      </c>
      <c r="M4" s="258" t="s">
        <v>697</v>
      </c>
      <c r="N4" s="258" t="s">
        <v>705</v>
      </c>
      <c r="O4" s="258"/>
      <c r="P4" s="258"/>
      <c r="Q4" s="258"/>
      <c r="R4" s="258"/>
      <c r="S4" s="258" t="s">
        <v>629</v>
      </c>
      <c r="T4" s="258" t="s">
        <v>658</v>
      </c>
      <c r="U4" s="258" t="s">
        <v>697</v>
      </c>
      <c r="V4" s="258" t="s">
        <v>705</v>
      </c>
      <c r="W4" s="258"/>
      <c r="X4" s="258"/>
      <c r="Y4" s="258"/>
      <c r="Z4" s="258"/>
      <c r="AA4" s="258" t="s">
        <v>629</v>
      </c>
      <c r="AB4" s="258" t="s">
        <v>658</v>
      </c>
      <c r="AC4" s="258" t="s">
        <v>697</v>
      </c>
      <c r="AD4" s="258" t="s">
        <v>705</v>
      </c>
      <c r="AE4" s="258"/>
      <c r="AF4" s="258"/>
      <c r="AG4" s="258"/>
      <c r="AH4" s="258"/>
    </row>
    <row r="5" spans="1:34" s="3" customFormat="1" ht="15.75" customHeight="1">
      <c r="A5" s="316" t="s">
        <v>262</v>
      </c>
      <c r="B5" s="332" t="s">
        <v>140</v>
      </c>
      <c r="C5" s="4" t="s">
        <v>119</v>
      </c>
      <c r="D5" s="4" t="s">
        <v>119</v>
      </c>
      <c r="E5" s="4" t="s">
        <v>119</v>
      </c>
      <c r="F5" s="4" t="s">
        <v>119</v>
      </c>
      <c r="G5" s="4" t="s">
        <v>119</v>
      </c>
      <c r="H5" s="4" t="s">
        <v>119</v>
      </c>
      <c r="I5" s="4" t="s">
        <v>119</v>
      </c>
      <c r="J5" s="4" t="s">
        <v>119</v>
      </c>
      <c r="K5" s="4" t="s">
        <v>120</v>
      </c>
      <c r="L5" s="4" t="s">
        <v>120</v>
      </c>
      <c r="M5" s="4" t="s">
        <v>120</v>
      </c>
      <c r="N5" s="4" t="s">
        <v>120</v>
      </c>
      <c r="O5" s="4" t="s">
        <v>120</v>
      </c>
      <c r="P5" s="4" t="s">
        <v>120</v>
      </c>
      <c r="Q5" s="4" t="s">
        <v>120</v>
      </c>
      <c r="R5" s="4" t="s">
        <v>120</v>
      </c>
      <c r="S5" s="4" t="s">
        <v>28</v>
      </c>
      <c r="T5" s="4" t="s">
        <v>28</v>
      </c>
      <c r="U5" s="4" t="s">
        <v>28</v>
      </c>
      <c r="V5" s="4" t="s">
        <v>28</v>
      </c>
      <c r="W5" s="4" t="s">
        <v>28</v>
      </c>
      <c r="X5" s="4" t="s">
        <v>28</v>
      </c>
      <c r="Y5" s="4" t="s">
        <v>28</v>
      </c>
      <c r="Z5" s="4" t="s">
        <v>28</v>
      </c>
      <c r="AA5" s="4" t="s">
        <v>5</v>
      </c>
      <c r="AB5" s="4" t="s">
        <v>5</v>
      </c>
      <c r="AC5" s="4" t="s">
        <v>5</v>
      </c>
      <c r="AD5" s="4" t="s">
        <v>5</v>
      </c>
      <c r="AE5" s="4" t="s">
        <v>5</v>
      </c>
      <c r="AF5" s="4" t="s">
        <v>5</v>
      </c>
      <c r="AG5" s="4" t="s">
        <v>5</v>
      </c>
      <c r="AH5" s="4" t="s">
        <v>5</v>
      </c>
    </row>
    <row r="6" spans="1:34" s="3" customFormat="1" ht="15.75">
      <c r="A6" s="317"/>
      <c r="B6" s="333"/>
      <c r="C6" s="38" t="s">
        <v>630</v>
      </c>
      <c r="D6" s="38" t="s">
        <v>630</v>
      </c>
      <c r="E6" s="38" t="s">
        <v>630</v>
      </c>
      <c r="F6" s="38" t="s">
        <v>630</v>
      </c>
      <c r="G6" s="38" t="s">
        <v>630</v>
      </c>
      <c r="H6" s="38" t="s">
        <v>630</v>
      </c>
      <c r="I6" s="38" t="s">
        <v>630</v>
      </c>
      <c r="J6" s="38" t="s">
        <v>630</v>
      </c>
      <c r="K6" s="38" t="s">
        <v>630</v>
      </c>
      <c r="L6" s="38" t="s">
        <v>630</v>
      </c>
      <c r="M6" s="38" t="s">
        <v>630</v>
      </c>
      <c r="N6" s="38" t="s">
        <v>630</v>
      </c>
      <c r="O6" s="38" t="s">
        <v>630</v>
      </c>
      <c r="P6" s="38" t="s">
        <v>630</v>
      </c>
      <c r="Q6" s="38" t="s">
        <v>630</v>
      </c>
      <c r="R6" s="38" t="s">
        <v>630</v>
      </c>
      <c r="S6" s="38" t="s">
        <v>630</v>
      </c>
      <c r="T6" s="38" t="s">
        <v>630</v>
      </c>
      <c r="U6" s="38" t="s">
        <v>630</v>
      </c>
      <c r="V6" s="38" t="s">
        <v>630</v>
      </c>
      <c r="W6" s="38" t="s">
        <v>630</v>
      </c>
      <c r="X6" s="38" t="s">
        <v>630</v>
      </c>
      <c r="Y6" s="38" t="s">
        <v>630</v>
      </c>
      <c r="Z6" s="38" t="s">
        <v>630</v>
      </c>
      <c r="AA6" s="38" t="s">
        <v>630</v>
      </c>
      <c r="AB6" s="38" t="s">
        <v>630</v>
      </c>
      <c r="AC6" s="38" t="s">
        <v>630</v>
      </c>
      <c r="AD6" s="38" t="s">
        <v>630</v>
      </c>
      <c r="AE6" s="38" t="s">
        <v>630</v>
      </c>
      <c r="AF6" s="38" t="s">
        <v>630</v>
      </c>
      <c r="AG6" s="38" t="s">
        <v>630</v>
      </c>
      <c r="AH6" s="38" t="s">
        <v>630</v>
      </c>
    </row>
    <row r="7" spans="1:39" s="3" customFormat="1" ht="31.5">
      <c r="A7" s="7" t="s">
        <v>236</v>
      </c>
      <c r="B7" s="97">
        <v>2</v>
      </c>
      <c r="C7" s="5">
        <v>3150000</v>
      </c>
      <c r="D7" s="5">
        <v>3150000</v>
      </c>
      <c r="E7" s="5">
        <v>3150000</v>
      </c>
      <c r="F7" s="5">
        <v>3150000</v>
      </c>
      <c r="G7" s="5"/>
      <c r="H7" s="5"/>
      <c r="I7" s="5"/>
      <c r="J7" s="5"/>
      <c r="K7" s="5">
        <v>620000</v>
      </c>
      <c r="L7" s="5">
        <v>620000</v>
      </c>
      <c r="M7" s="5">
        <v>620000</v>
      </c>
      <c r="N7" s="5">
        <v>620000</v>
      </c>
      <c r="O7" s="5"/>
      <c r="P7" s="5"/>
      <c r="Q7" s="5"/>
      <c r="R7" s="5"/>
      <c r="S7" s="5">
        <v>400000</v>
      </c>
      <c r="T7" s="5">
        <v>400000</v>
      </c>
      <c r="U7" s="5">
        <v>400000</v>
      </c>
      <c r="V7" s="5">
        <v>400000</v>
      </c>
      <c r="W7" s="5"/>
      <c r="X7" s="5"/>
      <c r="Y7" s="5"/>
      <c r="Z7" s="5"/>
      <c r="AA7" s="5">
        <f>C7+K7+S7</f>
        <v>4170000</v>
      </c>
      <c r="AB7" s="5">
        <f aca="true" t="shared" si="0" ref="AB7:AH22">D7+L7+T7</f>
        <v>4170000</v>
      </c>
      <c r="AC7" s="5">
        <f t="shared" si="0"/>
        <v>4170000</v>
      </c>
      <c r="AD7" s="5">
        <f t="shared" si="0"/>
        <v>4170000</v>
      </c>
      <c r="AE7" s="5">
        <f t="shared" si="0"/>
        <v>0</v>
      </c>
      <c r="AF7" s="5">
        <f t="shared" si="0"/>
        <v>0</v>
      </c>
      <c r="AG7" s="5">
        <f t="shared" si="0"/>
        <v>0</v>
      </c>
      <c r="AH7" s="5">
        <f t="shared" si="0"/>
        <v>0</v>
      </c>
      <c r="AI7" s="261">
        <f>F7-E7</f>
        <v>0</v>
      </c>
      <c r="AJ7" s="261">
        <f>N7-M7</f>
        <v>0</v>
      </c>
      <c r="AK7" s="261">
        <f>V7-U7</f>
        <v>0</v>
      </c>
      <c r="AL7" s="261">
        <f>AD7-AC7</f>
        <v>0</v>
      </c>
      <c r="AM7" s="261">
        <f>AL7-AK7-AJ7-AI7</f>
        <v>0</v>
      </c>
    </row>
    <row r="8" spans="1:39" s="3" customFormat="1" ht="31.5">
      <c r="A8" s="7" t="s">
        <v>490</v>
      </c>
      <c r="B8" s="97">
        <v>3</v>
      </c>
      <c r="C8" s="5">
        <v>324000</v>
      </c>
      <c r="D8" s="5">
        <v>324000</v>
      </c>
      <c r="E8" s="5">
        <v>324000</v>
      </c>
      <c r="F8" s="5">
        <v>324000</v>
      </c>
      <c r="G8" s="5"/>
      <c r="H8" s="5"/>
      <c r="I8" s="5"/>
      <c r="J8" s="5"/>
      <c r="K8" s="5">
        <v>64000</v>
      </c>
      <c r="L8" s="5">
        <v>64000</v>
      </c>
      <c r="M8" s="5">
        <v>64000</v>
      </c>
      <c r="N8" s="5">
        <v>64000</v>
      </c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>
        <f aca="true" t="shared" si="1" ref="AA8:AA53">C8+K8+S8</f>
        <v>388000</v>
      </c>
      <c r="AB8" s="5">
        <f t="shared" si="0"/>
        <v>388000</v>
      </c>
      <c r="AC8" s="5">
        <f t="shared" si="0"/>
        <v>388000</v>
      </c>
      <c r="AD8" s="5">
        <f t="shared" si="0"/>
        <v>388000</v>
      </c>
      <c r="AE8" s="5">
        <f t="shared" si="0"/>
        <v>0</v>
      </c>
      <c r="AF8" s="5">
        <f t="shared" si="0"/>
        <v>0</v>
      </c>
      <c r="AG8" s="5">
        <f t="shared" si="0"/>
        <v>0</v>
      </c>
      <c r="AH8" s="5">
        <f t="shared" si="0"/>
        <v>0</v>
      </c>
      <c r="AI8" s="261">
        <f aca="true" t="shared" si="2" ref="AI8:AI53">F8-E8</f>
        <v>0</v>
      </c>
      <c r="AJ8" s="261">
        <f aca="true" t="shared" si="3" ref="AJ8:AJ53">N8-M8</f>
        <v>0</v>
      </c>
      <c r="AK8" s="261">
        <f aca="true" t="shared" si="4" ref="AK8:AK53">V8-U8</f>
        <v>0</v>
      </c>
      <c r="AL8" s="261">
        <f aca="true" t="shared" si="5" ref="AL8:AL53">AD8-AC8</f>
        <v>0</v>
      </c>
      <c r="AM8" s="261">
        <f aca="true" t="shared" si="6" ref="AM8:AM53">AL8-AK8-AJ8-AI8</f>
        <v>0</v>
      </c>
    </row>
    <row r="9" spans="1:39" s="3" customFormat="1" ht="15.75">
      <c r="A9" s="7" t="s">
        <v>491</v>
      </c>
      <c r="B9" s="97">
        <v>3</v>
      </c>
      <c r="C9" s="5">
        <v>50000</v>
      </c>
      <c r="D9" s="5">
        <v>50000</v>
      </c>
      <c r="E9" s="5">
        <v>50000</v>
      </c>
      <c r="F9" s="5">
        <v>50000</v>
      </c>
      <c r="G9" s="5"/>
      <c r="H9" s="5"/>
      <c r="I9" s="5"/>
      <c r="J9" s="5"/>
      <c r="K9" s="5">
        <v>25000</v>
      </c>
      <c r="L9" s="5">
        <v>25000</v>
      </c>
      <c r="M9" s="5">
        <v>25000</v>
      </c>
      <c r="N9" s="5">
        <v>25000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>
        <f t="shared" si="1"/>
        <v>75000</v>
      </c>
      <c r="AB9" s="5">
        <f t="shared" si="0"/>
        <v>75000</v>
      </c>
      <c r="AC9" s="5">
        <f t="shared" si="0"/>
        <v>75000</v>
      </c>
      <c r="AD9" s="5">
        <f t="shared" si="0"/>
        <v>75000</v>
      </c>
      <c r="AE9" s="5">
        <f t="shared" si="0"/>
        <v>0</v>
      </c>
      <c r="AF9" s="5">
        <f t="shared" si="0"/>
        <v>0</v>
      </c>
      <c r="AG9" s="5">
        <f t="shared" si="0"/>
        <v>0</v>
      </c>
      <c r="AH9" s="5">
        <f t="shared" si="0"/>
        <v>0</v>
      </c>
      <c r="AI9" s="261">
        <f t="shared" si="2"/>
        <v>0</v>
      </c>
      <c r="AJ9" s="261">
        <f t="shared" si="3"/>
        <v>0</v>
      </c>
      <c r="AK9" s="261">
        <f t="shared" si="4"/>
        <v>0</v>
      </c>
      <c r="AL9" s="261">
        <f t="shared" si="5"/>
        <v>0</v>
      </c>
      <c r="AM9" s="261">
        <f t="shared" si="6"/>
        <v>0</v>
      </c>
    </row>
    <row r="10" spans="1:39" s="3" customFormat="1" ht="15.75">
      <c r="A10" s="7" t="s">
        <v>237</v>
      </c>
      <c r="B10" s="97">
        <v>2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>
        <v>80000</v>
      </c>
      <c r="T10" s="5">
        <v>80000</v>
      </c>
      <c r="U10" s="5">
        <v>180000</v>
      </c>
      <c r="V10" s="5">
        <v>180000</v>
      </c>
      <c r="W10" s="5"/>
      <c r="X10" s="5"/>
      <c r="Y10" s="5"/>
      <c r="Z10" s="5"/>
      <c r="AA10" s="5">
        <f t="shared" si="1"/>
        <v>80000</v>
      </c>
      <c r="AB10" s="5">
        <f t="shared" si="0"/>
        <v>80000</v>
      </c>
      <c r="AC10" s="5">
        <f t="shared" si="0"/>
        <v>180000</v>
      </c>
      <c r="AD10" s="5">
        <f t="shared" si="0"/>
        <v>180000</v>
      </c>
      <c r="AE10" s="5">
        <f t="shared" si="0"/>
        <v>0</v>
      </c>
      <c r="AF10" s="5">
        <f t="shared" si="0"/>
        <v>0</v>
      </c>
      <c r="AG10" s="5">
        <f t="shared" si="0"/>
        <v>0</v>
      </c>
      <c r="AH10" s="5">
        <f t="shared" si="0"/>
        <v>0</v>
      </c>
      <c r="AI10" s="261">
        <f t="shared" si="2"/>
        <v>0</v>
      </c>
      <c r="AJ10" s="261">
        <f t="shared" si="3"/>
        <v>0</v>
      </c>
      <c r="AK10" s="261">
        <f t="shared" si="4"/>
        <v>0</v>
      </c>
      <c r="AL10" s="261">
        <f t="shared" si="5"/>
        <v>0</v>
      </c>
      <c r="AM10" s="261">
        <f t="shared" si="6"/>
        <v>0</v>
      </c>
    </row>
    <row r="11" spans="1:39" s="3" customFormat="1" ht="31.5">
      <c r="A11" s="7" t="s">
        <v>238</v>
      </c>
      <c r="B11" s="97">
        <v>2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>
        <v>80000</v>
      </c>
      <c r="T11" s="5">
        <v>80000</v>
      </c>
      <c r="U11" s="5">
        <v>80000</v>
      </c>
      <c r="V11" s="5">
        <v>80000</v>
      </c>
      <c r="W11" s="5"/>
      <c r="X11" s="5"/>
      <c r="Y11" s="5"/>
      <c r="Z11" s="5"/>
      <c r="AA11" s="5">
        <f t="shared" si="1"/>
        <v>80000</v>
      </c>
      <c r="AB11" s="5">
        <f t="shared" si="0"/>
        <v>80000</v>
      </c>
      <c r="AC11" s="5">
        <f t="shared" si="0"/>
        <v>80000</v>
      </c>
      <c r="AD11" s="5">
        <f t="shared" si="0"/>
        <v>80000</v>
      </c>
      <c r="AE11" s="5">
        <f t="shared" si="0"/>
        <v>0</v>
      </c>
      <c r="AF11" s="5">
        <f t="shared" si="0"/>
        <v>0</v>
      </c>
      <c r="AG11" s="5">
        <f t="shared" si="0"/>
        <v>0</v>
      </c>
      <c r="AH11" s="5">
        <f t="shared" si="0"/>
        <v>0</v>
      </c>
      <c r="AI11" s="261">
        <f t="shared" si="2"/>
        <v>0</v>
      </c>
      <c r="AJ11" s="261">
        <f t="shared" si="3"/>
        <v>0</v>
      </c>
      <c r="AK11" s="261">
        <f t="shared" si="4"/>
        <v>0</v>
      </c>
      <c r="AL11" s="261">
        <f t="shared" si="5"/>
        <v>0</v>
      </c>
      <c r="AM11" s="261">
        <f t="shared" si="6"/>
        <v>0</v>
      </c>
    </row>
    <row r="12" spans="1:39" s="3" customFormat="1" ht="15.75">
      <c r="A12" s="7" t="s">
        <v>239</v>
      </c>
      <c r="B12" s="97">
        <v>2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>
        <v>15000</v>
      </c>
      <c r="T12" s="5">
        <v>15000</v>
      </c>
      <c r="U12" s="5">
        <v>115000</v>
      </c>
      <c r="V12" s="5">
        <v>115000</v>
      </c>
      <c r="W12" s="5"/>
      <c r="X12" s="5"/>
      <c r="Y12" s="5"/>
      <c r="Z12" s="5"/>
      <c r="AA12" s="5">
        <f t="shared" si="1"/>
        <v>15000</v>
      </c>
      <c r="AB12" s="5">
        <f t="shared" si="0"/>
        <v>15000</v>
      </c>
      <c r="AC12" s="5">
        <f t="shared" si="0"/>
        <v>115000</v>
      </c>
      <c r="AD12" s="5">
        <f t="shared" si="0"/>
        <v>115000</v>
      </c>
      <c r="AE12" s="5">
        <f t="shared" si="0"/>
        <v>0</v>
      </c>
      <c r="AF12" s="5">
        <f t="shared" si="0"/>
        <v>0</v>
      </c>
      <c r="AG12" s="5">
        <f t="shared" si="0"/>
        <v>0</v>
      </c>
      <c r="AH12" s="5">
        <f t="shared" si="0"/>
        <v>0</v>
      </c>
      <c r="AI12" s="261">
        <f t="shared" si="2"/>
        <v>0</v>
      </c>
      <c r="AJ12" s="261">
        <f t="shared" si="3"/>
        <v>0</v>
      </c>
      <c r="AK12" s="261">
        <f t="shared" si="4"/>
        <v>0</v>
      </c>
      <c r="AL12" s="261">
        <f t="shared" si="5"/>
        <v>0</v>
      </c>
      <c r="AM12" s="261">
        <f t="shared" si="6"/>
        <v>0</v>
      </c>
    </row>
    <row r="13" spans="1:39" s="3" customFormat="1" ht="15.75" hidden="1">
      <c r="A13" s="7" t="s">
        <v>240</v>
      </c>
      <c r="B13" s="97">
        <v>2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>
        <f t="shared" si="1"/>
        <v>0</v>
      </c>
      <c r="AB13" s="5">
        <f t="shared" si="0"/>
        <v>0</v>
      </c>
      <c r="AC13" s="5">
        <f t="shared" si="0"/>
        <v>0</v>
      </c>
      <c r="AD13" s="5">
        <f t="shared" si="0"/>
        <v>0</v>
      </c>
      <c r="AE13" s="5">
        <f t="shared" si="0"/>
        <v>0</v>
      </c>
      <c r="AF13" s="5">
        <f t="shared" si="0"/>
        <v>0</v>
      </c>
      <c r="AG13" s="5">
        <f t="shared" si="0"/>
        <v>0</v>
      </c>
      <c r="AH13" s="5">
        <f t="shared" si="0"/>
        <v>0</v>
      </c>
      <c r="AI13" s="261">
        <f t="shared" si="2"/>
        <v>0</v>
      </c>
      <c r="AJ13" s="261">
        <f t="shared" si="3"/>
        <v>0</v>
      </c>
      <c r="AK13" s="261">
        <f t="shared" si="4"/>
        <v>0</v>
      </c>
      <c r="AL13" s="261">
        <f t="shared" si="5"/>
        <v>0</v>
      </c>
      <c r="AM13" s="261">
        <f t="shared" si="6"/>
        <v>0</v>
      </c>
    </row>
    <row r="14" spans="1:39" s="3" customFormat="1" ht="15.75" hidden="1">
      <c r="A14" s="7" t="s">
        <v>241</v>
      </c>
      <c r="B14" s="97">
        <v>2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>
        <f t="shared" si="1"/>
        <v>0</v>
      </c>
      <c r="AB14" s="5">
        <f t="shared" si="0"/>
        <v>0</v>
      </c>
      <c r="AC14" s="5">
        <f t="shared" si="0"/>
        <v>0</v>
      </c>
      <c r="AD14" s="5">
        <f t="shared" si="0"/>
        <v>0</v>
      </c>
      <c r="AE14" s="5">
        <f t="shared" si="0"/>
        <v>0</v>
      </c>
      <c r="AF14" s="5">
        <f t="shared" si="0"/>
        <v>0</v>
      </c>
      <c r="AG14" s="5">
        <f t="shared" si="0"/>
        <v>0</v>
      </c>
      <c r="AH14" s="5">
        <f t="shared" si="0"/>
        <v>0</v>
      </c>
      <c r="AI14" s="261">
        <f t="shared" si="2"/>
        <v>0</v>
      </c>
      <c r="AJ14" s="261">
        <f t="shared" si="3"/>
        <v>0</v>
      </c>
      <c r="AK14" s="261">
        <f t="shared" si="4"/>
        <v>0</v>
      </c>
      <c r="AL14" s="261">
        <f t="shared" si="5"/>
        <v>0</v>
      </c>
      <c r="AM14" s="261">
        <f t="shared" si="6"/>
        <v>0</v>
      </c>
    </row>
    <row r="15" spans="1:39" s="3" customFormat="1" ht="15.75" hidden="1">
      <c r="A15" s="7" t="s">
        <v>500</v>
      </c>
      <c r="B15" s="97">
        <v>2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>
        <f t="shared" si="1"/>
        <v>0</v>
      </c>
      <c r="AB15" s="5">
        <f t="shared" si="0"/>
        <v>0</v>
      </c>
      <c r="AC15" s="5">
        <f t="shared" si="0"/>
        <v>0</v>
      </c>
      <c r="AD15" s="5">
        <f t="shared" si="0"/>
        <v>0</v>
      </c>
      <c r="AE15" s="5">
        <f t="shared" si="0"/>
        <v>0</v>
      </c>
      <c r="AF15" s="5">
        <f t="shared" si="0"/>
        <v>0</v>
      </c>
      <c r="AG15" s="5">
        <f t="shared" si="0"/>
        <v>0</v>
      </c>
      <c r="AH15" s="5">
        <f t="shared" si="0"/>
        <v>0</v>
      </c>
      <c r="AI15" s="261">
        <f t="shared" si="2"/>
        <v>0</v>
      </c>
      <c r="AJ15" s="261">
        <f t="shared" si="3"/>
        <v>0</v>
      </c>
      <c r="AK15" s="261">
        <f t="shared" si="4"/>
        <v>0</v>
      </c>
      <c r="AL15" s="261">
        <f t="shared" si="5"/>
        <v>0</v>
      </c>
      <c r="AM15" s="261">
        <f t="shared" si="6"/>
        <v>0</v>
      </c>
    </row>
    <row r="16" spans="1:39" s="3" customFormat="1" ht="18" customHeight="1" hidden="1">
      <c r="A16" s="7" t="s">
        <v>571</v>
      </c>
      <c r="B16" s="97">
        <v>2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>
        <f t="shared" si="1"/>
        <v>0</v>
      </c>
      <c r="AB16" s="5">
        <f t="shared" si="0"/>
        <v>0</v>
      </c>
      <c r="AC16" s="5">
        <f t="shared" si="0"/>
        <v>0</v>
      </c>
      <c r="AD16" s="5">
        <f t="shared" si="0"/>
        <v>0</v>
      </c>
      <c r="AE16" s="5">
        <f t="shared" si="0"/>
        <v>0</v>
      </c>
      <c r="AF16" s="5">
        <f t="shared" si="0"/>
        <v>0</v>
      </c>
      <c r="AG16" s="5">
        <f t="shared" si="0"/>
        <v>0</v>
      </c>
      <c r="AH16" s="5">
        <f t="shared" si="0"/>
        <v>0</v>
      </c>
      <c r="AI16" s="261">
        <f t="shared" si="2"/>
        <v>0</v>
      </c>
      <c r="AJ16" s="261">
        <f t="shared" si="3"/>
        <v>0</v>
      </c>
      <c r="AK16" s="261">
        <f t="shared" si="4"/>
        <v>0</v>
      </c>
      <c r="AL16" s="261">
        <f t="shared" si="5"/>
        <v>0</v>
      </c>
      <c r="AM16" s="261">
        <f t="shared" si="6"/>
        <v>0</v>
      </c>
    </row>
    <row r="17" spans="1:39" s="3" customFormat="1" ht="15.75" hidden="1">
      <c r="A17" s="7" t="s">
        <v>475</v>
      </c>
      <c r="B17" s="97">
        <v>2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>
        <f t="shared" si="1"/>
        <v>0</v>
      </c>
      <c r="AB17" s="5">
        <f t="shared" si="0"/>
        <v>0</v>
      </c>
      <c r="AC17" s="5">
        <f t="shared" si="0"/>
        <v>0</v>
      </c>
      <c r="AD17" s="5">
        <f t="shared" si="0"/>
        <v>0</v>
      </c>
      <c r="AE17" s="5">
        <f t="shared" si="0"/>
        <v>0</v>
      </c>
      <c r="AF17" s="5">
        <f t="shared" si="0"/>
        <v>0</v>
      </c>
      <c r="AG17" s="5">
        <f t="shared" si="0"/>
        <v>0</v>
      </c>
      <c r="AH17" s="5">
        <f t="shared" si="0"/>
        <v>0</v>
      </c>
      <c r="AI17" s="261">
        <f t="shared" si="2"/>
        <v>0</v>
      </c>
      <c r="AJ17" s="261">
        <f t="shared" si="3"/>
        <v>0</v>
      </c>
      <c r="AK17" s="261">
        <f t="shared" si="4"/>
        <v>0</v>
      </c>
      <c r="AL17" s="261">
        <f t="shared" si="5"/>
        <v>0</v>
      </c>
      <c r="AM17" s="261">
        <f t="shared" si="6"/>
        <v>0</v>
      </c>
    </row>
    <row r="18" spans="1:39" s="3" customFormat="1" ht="15.75" hidden="1">
      <c r="A18" s="7" t="s">
        <v>242</v>
      </c>
      <c r="B18" s="97">
        <v>2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>
        <f t="shared" si="1"/>
        <v>0</v>
      </c>
      <c r="AB18" s="5">
        <f t="shared" si="0"/>
        <v>0</v>
      </c>
      <c r="AC18" s="5">
        <f t="shared" si="0"/>
        <v>0</v>
      </c>
      <c r="AD18" s="5">
        <f t="shared" si="0"/>
        <v>0</v>
      </c>
      <c r="AE18" s="5">
        <f t="shared" si="0"/>
        <v>0</v>
      </c>
      <c r="AF18" s="5">
        <f t="shared" si="0"/>
        <v>0</v>
      </c>
      <c r="AG18" s="5">
        <f t="shared" si="0"/>
        <v>0</v>
      </c>
      <c r="AH18" s="5">
        <f t="shared" si="0"/>
        <v>0</v>
      </c>
      <c r="AI18" s="261">
        <f t="shared" si="2"/>
        <v>0</v>
      </c>
      <c r="AJ18" s="261">
        <f t="shared" si="3"/>
        <v>0</v>
      </c>
      <c r="AK18" s="261">
        <f t="shared" si="4"/>
        <v>0</v>
      </c>
      <c r="AL18" s="261">
        <f t="shared" si="5"/>
        <v>0</v>
      </c>
      <c r="AM18" s="261">
        <f t="shared" si="6"/>
        <v>0</v>
      </c>
    </row>
    <row r="19" spans="1:39" s="3" customFormat="1" ht="15.75" hidden="1">
      <c r="A19" s="7" t="s">
        <v>243</v>
      </c>
      <c r="B19" s="97">
        <v>2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>
        <f t="shared" si="1"/>
        <v>0</v>
      </c>
      <c r="AB19" s="5">
        <f t="shared" si="0"/>
        <v>0</v>
      </c>
      <c r="AC19" s="5">
        <f t="shared" si="0"/>
        <v>0</v>
      </c>
      <c r="AD19" s="5">
        <f t="shared" si="0"/>
        <v>0</v>
      </c>
      <c r="AE19" s="5">
        <f t="shared" si="0"/>
        <v>0</v>
      </c>
      <c r="AF19" s="5">
        <f t="shared" si="0"/>
        <v>0</v>
      </c>
      <c r="AG19" s="5">
        <f t="shared" si="0"/>
        <v>0</v>
      </c>
      <c r="AH19" s="5">
        <f t="shared" si="0"/>
        <v>0</v>
      </c>
      <c r="AI19" s="261">
        <f t="shared" si="2"/>
        <v>0</v>
      </c>
      <c r="AJ19" s="261">
        <f t="shared" si="3"/>
        <v>0</v>
      </c>
      <c r="AK19" s="261">
        <f t="shared" si="4"/>
        <v>0</v>
      </c>
      <c r="AL19" s="261">
        <f t="shared" si="5"/>
        <v>0</v>
      </c>
      <c r="AM19" s="261">
        <f t="shared" si="6"/>
        <v>0</v>
      </c>
    </row>
    <row r="20" spans="1:39" s="3" customFormat="1" ht="15.75">
      <c r="A20" s="7" t="s">
        <v>244</v>
      </c>
      <c r="B20" s="97">
        <v>2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>
        <v>300000</v>
      </c>
      <c r="T20" s="5">
        <v>300000</v>
      </c>
      <c r="U20" s="5">
        <v>300000</v>
      </c>
      <c r="V20" s="5">
        <v>300000</v>
      </c>
      <c r="W20" s="5"/>
      <c r="X20" s="5"/>
      <c r="Y20" s="5"/>
      <c r="Z20" s="5"/>
      <c r="AA20" s="5">
        <f t="shared" si="1"/>
        <v>300000</v>
      </c>
      <c r="AB20" s="5">
        <f t="shared" si="0"/>
        <v>300000</v>
      </c>
      <c r="AC20" s="5">
        <f t="shared" si="0"/>
        <v>300000</v>
      </c>
      <c r="AD20" s="5">
        <f t="shared" si="0"/>
        <v>300000</v>
      </c>
      <c r="AE20" s="5">
        <f t="shared" si="0"/>
        <v>0</v>
      </c>
      <c r="AF20" s="5">
        <f t="shared" si="0"/>
        <v>0</v>
      </c>
      <c r="AG20" s="5">
        <f t="shared" si="0"/>
        <v>0</v>
      </c>
      <c r="AH20" s="5">
        <f t="shared" si="0"/>
        <v>0</v>
      </c>
      <c r="AI20" s="261">
        <f t="shared" si="2"/>
        <v>0</v>
      </c>
      <c r="AJ20" s="261">
        <f t="shared" si="3"/>
        <v>0</v>
      </c>
      <c r="AK20" s="261">
        <f t="shared" si="4"/>
        <v>0</v>
      </c>
      <c r="AL20" s="261">
        <f t="shared" si="5"/>
        <v>0</v>
      </c>
      <c r="AM20" s="261">
        <f t="shared" si="6"/>
        <v>0</v>
      </c>
    </row>
    <row r="21" spans="1:39" ht="15.75" hidden="1">
      <c r="A21" s="7" t="s">
        <v>444</v>
      </c>
      <c r="B21" s="97">
        <v>2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>
        <f t="shared" si="1"/>
        <v>0</v>
      </c>
      <c r="AB21" s="5">
        <f t="shared" si="0"/>
        <v>0</v>
      </c>
      <c r="AC21" s="5">
        <f t="shared" si="0"/>
        <v>0</v>
      </c>
      <c r="AD21" s="5">
        <f t="shared" si="0"/>
        <v>0</v>
      </c>
      <c r="AE21" s="5">
        <f t="shared" si="0"/>
        <v>0</v>
      </c>
      <c r="AF21" s="5">
        <f t="shared" si="0"/>
        <v>0</v>
      </c>
      <c r="AG21" s="5">
        <f t="shared" si="0"/>
        <v>0</v>
      </c>
      <c r="AH21" s="5">
        <f t="shared" si="0"/>
        <v>0</v>
      </c>
      <c r="AI21" s="261">
        <f t="shared" si="2"/>
        <v>0</v>
      </c>
      <c r="AJ21" s="261">
        <f t="shared" si="3"/>
        <v>0</v>
      </c>
      <c r="AK21" s="261">
        <f t="shared" si="4"/>
        <v>0</v>
      </c>
      <c r="AL21" s="261">
        <f t="shared" si="5"/>
        <v>0</v>
      </c>
      <c r="AM21" s="261">
        <f t="shared" si="6"/>
        <v>0</v>
      </c>
    </row>
    <row r="22" spans="1:39" ht="15.75">
      <c r="A22" s="7" t="s">
        <v>245</v>
      </c>
      <c r="B22" s="97">
        <v>2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>
        <v>188440</v>
      </c>
      <c r="T22" s="5">
        <v>188440</v>
      </c>
      <c r="U22" s="5">
        <v>333229</v>
      </c>
      <c r="V22" s="5">
        <v>333229</v>
      </c>
      <c r="W22" s="5"/>
      <c r="X22" s="5"/>
      <c r="Y22" s="5"/>
      <c r="Z22" s="5"/>
      <c r="AA22" s="5">
        <f t="shared" si="1"/>
        <v>188440</v>
      </c>
      <c r="AB22" s="5">
        <f t="shared" si="0"/>
        <v>188440</v>
      </c>
      <c r="AC22" s="5">
        <f t="shared" si="0"/>
        <v>333229</v>
      </c>
      <c r="AD22" s="5">
        <f t="shared" si="0"/>
        <v>333229</v>
      </c>
      <c r="AE22" s="5">
        <f t="shared" si="0"/>
        <v>0</v>
      </c>
      <c r="AF22" s="5">
        <f t="shared" si="0"/>
        <v>0</v>
      </c>
      <c r="AG22" s="5">
        <f t="shared" si="0"/>
        <v>0</v>
      </c>
      <c r="AH22" s="5">
        <f t="shared" si="0"/>
        <v>0</v>
      </c>
      <c r="AI22" s="261">
        <f t="shared" si="2"/>
        <v>0</v>
      </c>
      <c r="AJ22" s="261">
        <f t="shared" si="3"/>
        <v>0</v>
      </c>
      <c r="AK22" s="261">
        <f t="shared" si="4"/>
        <v>0</v>
      </c>
      <c r="AL22" s="261">
        <f t="shared" si="5"/>
        <v>0</v>
      </c>
      <c r="AM22" s="261">
        <f t="shared" si="6"/>
        <v>0</v>
      </c>
    </row>
    <row r="23" spans="1:39" s="3" customFormat="1" ht="31.5" hidden="1">
      <c r="A23" s="7" t="s">
        <v>246</v>
      </c>
      <c r="B23" s="97">
        <v>2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>
        <f t="shared" si="1"/>
        <v>0</v>
      </c>
      <c r="AB23" s="5">
        <f aca="true" t="shared" si="7" ref="AB23:AB53">D23+L23+T23</f>
        <v>0</v>
      </c>
      <c r="AC23" s="5">
        <f aca="true" t="shared" si="8" ref="AC23:AC53">E23+M23+U23</f>
        <v>0</v>
      </c>
      <c r="AD23" s="5">
        <f aca="true" t="shared" si="9" ref="AD23:AD53">F23+N23+V23</f>
        <v>0</v>
      </c>
      <c r="AE23" s="5">
        <f aca="true" t="shared" si="10" ref="AE23:AE53">G23+O23+W23</f>
        <v>0</v>
      </c>
      <c r="AF23" s="5">
        <f aca="true" t="shared" si="11" ref="AF23:AF53">H23+P23+X23</f>
        <v>0</v>
      </c>
      <c r="AG23" s="5">
        <f aca="true" t="shared" si="12" ref="AG23:AG53">I23+Q23+Y23</f>
        <v>0</v>
      </c>
      <c r="AH23" s="5">
        <f aca="true" t="shared" si="13" ref="AH23:AH53">J23+R23+Z23</f>
        <v>0</v>
      </c>
      <c r="AI23" s="261">
        <f t="shared" si="2"/>
        <v>0</v>
      </c>
      <c r="AJ23" s="261">
        <f t="shared" si="3"/>
        <v>0</v>
      </c>
      <c r="AK23" s="261">
        <f t="shared" si="4"/>
        <v>0</v>
      </c>
      <c r="AL23" s="261">
        <f t="shared" si="5"/>
        <v>0</v>
      </c>
      <c r="AM23" s="261">
        <f t="shared" si="6"/>
        <v>0</v>
      </c>
    </row>
    <row r="24" spans="1:39" s="3" customFormat="1" ht="31.5">
      <c r="A24" s="7" t="s">
        <v>611</v>
      </c>
      <c r="B24" s="97">
        <v>2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>
        <v>300000</v>
      </c>
      <c r="T24" s="5">
        <v>300000</v>
      </c>
      <c r="U24" s="5">
        <v>300000</v>
      </c>
      <c r="V24" s="5">
        <v>300000</v>
      </c>
      <c r="W24" s="5"/>
      <c r="X24" s="5"/>
      <c r="Y24" s="5"/>
      <c r="Z24" s="5"/>
      <c r="AA24" s="5">
        <f t="shared" si="1"/>
        <v>300000</v>
      </c>
      <c r="AB24" s="5">
        <f t="shared" si="7"/>
        <v>300000</v>
      </c>
      <c r="AC24" s="5">
        <f t="shared" si="8"/>
        <v>300000</v>
      </c>
      <c r="AD24" s="5">
        <f t="shared" si="9"/>
        <v>300000</v>
      </c>
      <c r="AE24" s="5">
        <f t="shared" si="10"/>
        <v>0</v>
      </c>
      <c r="AF24" s="5">
        <f t="shared" si="11"/>
        <v>0</v>
      </c>
      <c r="AG24" s="5">
        <f t="shared" si="12"/>
        <v>0</v>
      </c>
      <c r="AH24" s="5">
        <f t="shared" si="13"/>
        <v>0</v>
      </c>
      <c r="AI24" s="261">
        <f t="shared" si="2"/>
        <v>0</v>
      </c>
      <c r="AJ24" s="261">
        <f t="shared" si="3"/>
        <v>0</v>
      </c>
      <c r="AK24" s="261">
        <f t="shared" si="4"/>
        <v>0</v>
      </c>
      <c r="AL24" s="261">
        <f t="shared" si="5"/>
        <v>0</v>
      </c>
      <c r="AM24" s="261">
        <f t="shared" si="6"/>
        <v>0</v>
      </c>
    </row>
    <row r="25" spans="1:39" s="3" customFormat="1" ht="15.75" hidden="1">
      <c r="A25" s="7" t="s">
        <v>247</v>
      </c>
      <c r="B25" s="97">
        <v>2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>
        <f t="shared" si="1"/>
        <v>0</v>
      </c>
      <c r="AB25" s="5">
        <f t="shared" si="7"/>
        <v>0</v>
      </c>
      <c r="AC25" s="5">
        <f t="shared" si="8"/>
        <v>0</v>
      </c>
      <c r="AD25" s="5">
        <f t="shared" si="9"/>
        <v>0</v>
      </c>
      <c r="AE25" s="5">
        <f t="shared" si="10"/>
        <v>0</v>
      </c>
      <c r="AF25" s="5">
        <f t="shared" si="11"/>
        <v>0</v>
      </c>
      <c r="AG25" s="5">
        <f t="shared" si="12"/>
        <v>0</v>
      </c>
      <c r="AH25" s="5">
        <f t="shared" si="13"/>
        <v>0</v>
      </c>
      <c r="AI25" s="261">
        <f t="shared" si="2"/>
        <v>0</v>
      </c>
      <c r="AJ25" s="261">
        <f t="shared" si="3"/>
        <v>0</v>
      </c>
      <c r="AK25" s="261">
        <f t="shared" si="4"/>
        <v>0</v>
      </c>
      <c r="AL25" s="261">
        <f t="shared" si="5"/>
        <v>0</v>
      </c>
      <c r="AM25" s="261">
        <f t="shared" si="6"/>
        <v>0</v>
      </c>
    </row>
    <row r="26" spans="1:39" ht="15.75">
      <c r="A26" s="7" t="s">
        <v>248</v>
      </c>
      <c r="B26" s="97">
        <v>2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>
        <v>40000</v>
      </c>
      <c r="T26" s="5">
        <v>40000</v>
      </c>
      <c r="U26" s="5">
        <v>40000</v>
      </c>
      <c r="V26" s="5">
        <v>40000</v>
      </c>
      <c r="W26" s="5"/>
      <c r="X26" s="5"/>
      <c r="Y26" s="5"/>
      <c r="Z26" s="5"/>
      <c r="AA26" s="5">
        <f t="shared" si="1"/>
        <v>40000</v>
      </c>
      <c r="AB26" s="5">
        <f t="shared" si="7"/>
        <v>40000</v>
      </c>
      <c r="AC26" s="5">
        <f t="shared" si="8"/>
        <v>40000</v>
      </c>
      <c r="AD26" s="5">
        <f t="shared" si="9"/>
        <v>40000</v>
      </c>
      <c r="AE26" s="5">
        <f t="shared" si="10"/>
        <v>0</v>
      </c>
      <c r="AF26" s="5">
        <f t="shared" si="11"/>
        <v>0</v>
      </c>
      <c r="AG26" s="5">
        <f t="shared" si="12"/>
        <v>0</v>
      </c>
      <c r="AH26" s="5">
        <f t="shared" si="13"/>
        <v>0</v>
      </c>
      <c r="AI26" s="261">
        <f t="shared" si="2"/>
        <v>0</v>
      </c>
      <c r="AJ26" s="261">
        <f t="shared" si="3"/>
        <v>0</v>
      </c>
      <c r="AK26" s="261">
        <f t="shared" si="4"/>
        <v>0</v>
      </c>
      <c r="AL26" s="261">
        <f t="shared" si="5"/>
        <v>0</v>
      </c>
      <c r="AM26" s="261">
        <f t="shared" si="6"/>
        <v>0</v>
      </c>
    </row>
    <row r="27" spans="1:39" ht="15.75">
      <c r="A27" s="7" t="s">
        <v>249</v>
      </c>
      <c r="B27" s="97">
        <v>2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>
        <v>550000</v>
      </c>
      <c r="T27" s="5">
        <v>550000</v>
      </c>
      <c r="U27" s="5">
        <v>550000</v>
      </c>
      <c r="V27" s="5">
        <v>550000</v>
      </c>
      <c r="W27" s="5"/>
      <c r="X27" s="5"/>
      <c r="Y27" s="5"/>
      <c r="Z27" s="5"/>
      <c r="AA27" s="5">
        <f t="shared" si="1"/>
        <v>550000</v>
      </c>
      <c r="AB27" s="5">
        <f t="shared" si="7"/>
        <v>550000</v>
      </c>
      <c r="AC27" s="5">
        <f t="shared" si="8"/>
        <v>550000</v>
      </c>
      <c r="AD27" s="5">
        <f t="shared" si="9"/>
        <v>550000</v>
      </c>
      <c r="AE27" s="5">
        <f t="shared" si="10"/>
        <v>0</v>
      </c>
      <c r="AF27" s="5">
        <f t="shared" si="11"/>
        <v>0</v>
      </c>
      <c r="AG27" s="5">
        <f t="shared" si="12"/>
        <v>0</v>
      </c>
      <c r="AH27" s="5">
        <f t="shared" si="13"/>
        <v>0</v>
      </c>
      <c r="AI27" s="261">
        <f t="shared" si="2"/>
        <v>0</v>
      </c>
      <c r="AJ27" s="261">
        <f t="shared" si="3"/>
        <v>0</v>
      </c>
      <c r="AK27" s="261">
        <f t="shared" si="4"/>
        <v>0</v>
      </c>
      <c r="AL27" s="261">
        <f t="shared" si="5"/>
        <v>0</v>
      </c>
      <c r="AM27" s="261">
        <f t="shared" si="6"/>
        <v>0</v>
      </c>
    </row>
    <row r="28" spans="1:39" s="3" customFormat="1" ht="15.75">
      <c r="A28" s="7" t="s">
        <v>250</v>
      </c>
      <c r="B28" s="97">
        <v>2</v>
      </c>
      <c r="C28" s="5">
        <v>900000</v>
      </c>
      <c r="D28" s="5">
        <v>900000</v>
      </c>
      <c r="E28" s="5">
        <v>900000</v>
      </c>
      <c r="F28" s="5">
        <v>900000</v>
      </c>
      <c r="G28" s="5"/>
      <c r="H28" s="5"/>
      <c r="I28" s="5"/>
      <c r="J28" s="5"/>
      <c r="K28" s="5">
        <v>176000</v>
      </c>
      <c r="L28" s="5">
        <v>176000</v>
      </c>
      <c r="M28" s="5">
        <v>176000</v>
      </c>
      <c r="N28" s="5">
        <v>176000</v>
      </c>
      <c r="O28" s="5"/>
      <c r="P28" s="5"/>
      <c r="Q28" s="5"/>
      <c r="R28" s="5"/>
      <c r="S28" s="5">
        <v>500000</v>
      </c>
      <c r="T28" s="5">
        <v>500000</v>
      </c>
      <c r="U28" s="5">
        <v>500000</v>
      </c>
      <c r="V28" s="5">
        <v>500000</v>
      </c>
      <c r="W28" s="5"/>
      <c r="X28" s="5"/>
      <c r="Y28" s="5"/>
      <c r="Z28" s="5"/>
      <c r="AA28" s="5">
        <f t="shared" si="1"/>
        <v>1576000</v>
      </c>
      <c r="AB28" s="5">
        <f t="shared" si="7"/>
        <v>1576000</v>
      </c>
      <c r="AC28" s="5">
        <f t="shared" si="8"/>
        <v>1576000</v>
      </c>
      <c r="AD28" s="5">
        <f t="shared" si="9"/>
        <v>1576000</v>
      </c>
      <c r="AE28" s="5">
        <f t="shared" si="10"/>
        <v>0</v>
      </c>
      <c r="AF28" s="5">
        <f t="shared" si="11"/>
        <v>0</v>
      </c>
      <c r="AG28" s="5">
        <f t="shared" si="12"/>
        <v>0</v>
      </c>
      <c r="AH28" s="5">
        <f t="shared" si="13"/>
        <v>0</v>
      </c>
      <c r="AI28" s="261">
        <f t="shared" si="2"/>
        <v>0</v>
      </c>
      <c r="AJ28" s="261">
        <f t="shared" si="3"/>
        <v>0</v>
      </c>
      <c r="AK28" s="261">
        <f t="shared" si="4"/>
        <v>0</v>
      </c>
      <c r="AL28" s="261">
        <f t="shared" si="5"/>
        <v>0</v>
      </c>
      <c r="AM28" s="261">
        <f t="shared" si="6"/>
        <v>0</v>
      </c>
    </row>
    <row r="29" spans="1:39" s="3" customFormat="1" ht="15.75">
      <c r="A29" s="7" t="s">
        <v>478</v>
      </c>
      <c r="B29" s="97">
        <v>2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>
        <v>114632</v>
      </c>
      <c r="T29" s="5">
        <v>114632</v>
      </c>
      <c r="U29" s="5">
        <v>144632</v>
      </c>
      <c r="V29" s="5">
        <v>144632</v>
      </c>
      <c r="W29" s="5"/>
      <c r="X29" s="5"/>
      <c r="Y29" s="5"/>
      <c r="Z29" s="5"/>
      <c r="AA29" s="5">
        <f t="shared" si="1"/>
        <v>114632</v>
      </c>
      <c r="AB29" s="5">
        <f t="shared" si="7"/>
        <v>114632</v>
      </c>
      <c r="AC29" s="5">
        <f t="shared" si="8"/>
        <v>144632</v>
      </c>
      <c r="AD29" s="5">
        <f t="shared" si="9"/>
        <v>144632</v>
      </c>
      <c r="AE29" s="5">
        <f t="shared" si="10"/>
        <v>0</v>
      </c>
      <c r="AF29" s="5">
        <f t="shared" si="11"/>
        <v>0</v>
      </c>
      <c r="AG29" s="5">
        <f t="shared" si="12"/>
        <v>0</v>
      </c>
      <c r="AH29" s="5">
        <f t="shared" si="13"/>
        <v>0</v>
      </c>
      <c r="AI29" s="261">
        <f t="shared" si="2"/>
        <v>0</v>
      </c>
      <c r="AJ29" s="261">
        <f t="shared" si="3"/>
        <v>0</v>
      </c>
      <c r="AK29" s="261">
        <f t="shared" si="4"/>
        <v>0</v>
      </c>
      <c r="AL29" s="261">
        <f t="shared" si="5"/>
        <v>0</v>
      </c>
      <c r="AM29" s="261">
        <f t="shared" si="6"/>
        <v>0</v>
      </c>
    </row>
    <row r="30" spans="1:39" s="3" customFormat="1" ht="15.75">
      <c r="A30" s="7" t="s">
        <v>251</v>
      </c>
      <c r="B30" s="97">
        <v>2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>
        <v>25400</v>
      </c>
      <c r="T30" s="5">
        <v>25400</v>
      </c>
      <c r="U30" s="5">
        <v>25400</v>
      </c>
      <c r="V30" s="5">
        <v>25400</v>
      </c>
      <c r="W30" s="5"/>
      <c r="X30" s="5"/>
      <c r="Y30" s="5"/>
      <c r="Z30" s="5"/>
      <c r="AA30" s="5">
        <f t="shared" si="1"/>
        <v>25400</v>
      </c>
      <c r="AB30" s="5">
        <f t="shared" si="7"/>
        <v>25400</v>
      </c>
      <c r="AC30" s="5">
        <f t="shared" si="8"/>
        <v>25400</v>
      </c>
      <c r="AD30" s="5">
        <f t="shared" si="9"/>
        <v>25400</v>
      </c>
      <c r="AE30" s="5">
        <f t="shared" si="10"/>
        <v>0</v>
      </c>
      <c r="AF30" s="5">
        <f t="shared" si="11"/>
        <v>0</v>
      </c>
      <c r="AG30" s="5">
        <f t="shared" si="12"/>
        <v>0</v>
      </c>
      <c r="AH30" s="5">
        <f t="shared" si="13"/>
        <v>0</v>
      </c>
      <c r="AI30" s="261">
        <f t="shared" si="2"/>
        <v>0</v>
      </c>
      <c r="AJ30" s="261">
        <f t="shared" si="3"/>
        <v>0</v>
      </c>
      <c r="AK30" s="261">
        <f t="shared" si="4"/>
        <v>0</v>
      </c>
      <c r="AL30" s="261">
        <f t="shared" si="5"/>
        <v>0</v>
      </c>
      <c r="AM30" s="261">
        <f t="shared" si="6"/>
        <v>0</v>
      </c>
    </row>
    <row r="31" spans="1:39" ht="15.75" hidden="1">
      <c r="A31" s="7" t="s">
        <v>252</v>
      </c>
      <c r="B31" s="97">
        <v>2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>
        <f t="shared" si="1"/>
        <v>0</v>
      </c>
      <c r="AB31" s="5">
        <f t="shared" si="7"/>
        <v>0</v>
      </c>
      <c r="AC31" s="5">
        <f t="shared" si="8"/>
        <v>0</v>
      </c>
      <c r="AD31" s="5">
        <f t="shared" si="9"/>
        <v>0</v>
      </c>
      <c r="AE31" s="5">
        <f t="shared" si="10"/>
        <v>0</v>
      </c>
      <c r="AF31" s="5">
        <f t="shared" si="11"/>
        <v>0</v>
      </c>
      <c r="AG31" s="5">
        <f t="shared" si="12"/>
        <v>0</v>
      </c>
      <c r="AH31" s="5">
        <f t="shared" si="13"/>
        <v>0</v>
      </c>
      <c r="AI31" s="261">
        <f t="shared" si="2"/>
        <v>0</v>
      </c>
      <c r="AJ31" s="261">
        <f t="shared" si="3"/>
        <v>0</v>
      </c>
      <c r="AK31" s="261">
        <f t="shared" si="4"/>
        <v>0</v>
      </c>
      <c r="AL31" s="261">
        <f t="shared" si="5"/>
        <v>0</v>
      </c>
      <c r="AM31" s="261">
        <f t="shared" si="6"/>
        <v>0</v>
      </c>
    </row>
    <row r="32" spans="1:39" s="3" customFormat="1" ht="31.5" hidden="1">
      <c r="A32" s="7" t="s">
        <v>253</v>
      </c>
      <c r="B32" s="97">
        <v>2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>
        <f t="shared" si="1"/>
        <v>0</v>
      </c>
      <c r="AB32" s="5">
        <f t="shared" si="7"/>
        <v>0</v>
      </c>
      <c r="AC32" s="5">
        <f t="shared" si="8"/>
        <v>0</v>
      </c>
      <c r="AD32" s="5">
        <f t="shared" si="9"/>
        <v>0</v>
      </c>
      <c r="AE32" s="5">
        <f t="shared" si="10"/>
        <v>0</v>
      </c>
      <c r="AF32" s="5">
        <f t="shared" si="11"/>
        <v>0</v>
      </c>
      <c r="AG32" s="5">
        <f t="shared" si="12"/>
        <v>0</v>
      </c>
      <c r="AH32" s="5">
        <f t="shared" si="13"/>
        <v>0</v>
      </c>
      <c r="AI32" s="261">
        <f t="shared" si="2"/>
        <v>0</v>
      </c>
      <c r="AJ32" s="261">
        <f t="shared" si="3"/>
        <v>0</v>
      </c>
      <c r="AK32" s="261">
        <f t="shared" si="4"/>
        <v>0</v>
      </c>
      <c r="AL32" s="261">
        <f t="shared" si="5"/>
        <v>0</v>
      </c>
      <c r="AM32" s="261">
        <f t="shared" si="6"/>
        <v>0</v>
      </c>
    </row>
    <row r="33" spans="1:39" s="3" customFormat="1" ht="15.75" hidden="1">
      <c r="A33" s="7" t="s">
        <v>254</v>
      </c>
      <c r="B33" s="97">
        <v>2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>
        <f t="shared" si="1"/>
        <v>0</v>
      </c>
      <c r="AB33" s="5">
        <f t="shared" si="7"/>
        <v>0</v>
      </c>
      <c r="AC33" s="5">
        <f t="shared" si="8"/>
        <v>0</v>
      </c>
      <c r="AD33" s="5">
        <f t="shared" si="9"/>
        <v>0</v>
      </c>
      <c r="AE33" s="5">
        <f t="shared" si="10"/>
        <v>0</v>
      </c>
      <c r="AF33" s="5">
        <f t="shared" si="11"/>
        <v>0</v>
      </c>
      <c r="AG33" s="5">
        <f t="shared" si="12"/>
        <v>0</v>
      </c>
      <c r="AH33" s="5">
        <f t="shared" si="13"/>
        <v>0</v>
      </c>
      <c r="AI33" s="261">
        <f t="shared" si="2"/>
        <v>0</v>
      </c>
      <c r="AJ33" s="261">
        <f t="shared" si="3"/>
        <v>0</v>
      </c>
      <c r="AK33" s="261">
        <f t="shared" si="4"/>
        <v>0</v>
      </c>
      <c r="AL33" s="261">
        <f t="shared" si="5"/>
        <v>0</v>
      </c>
      <c r="AM33" s="261">
        <f t="shared" si="6"/>
        <v>0</v>
      </c>
    </row>
    <row r="34" spans="1:39" s="3" customFormat="1" ht="15.75">
      <c r="A34" s="7" t="s">
        <v>255</v>
      </c>
      <c r="B34" s="97">
        <v>2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>
        <v>10000</v>
      </c>
      <c r="T34" s="5">
        <v>10000</v>
      </c>
      <c r="U34" s="5">
        <v>10000</v>
      </c>
      <c r="V34" s="5">
        <v>10000</v>
      </c>
      <c r="W34" s="5"/>
      <c r="X34" s="5"/>
      <c r="Y34" s="5"/>
      <c r="Z34" s="5"/>
      <c r="AA34" s="5">
        <f t="shared" si="1"/>
        <v>10000</v>
      </c>
      <c r="AB34" s="5">
        <f t="shared" si="7"/>
        <v>10000</v>
      </c>
      <c r="AC34" s="5">
        <f t="shared" si="8"/>
        <v>10000</v>
      </c>
      <c r="AD34" s="5">
        <f t="shared" si="9"/>
        <v>10000</v>
      </c>
      <c r="AE34" s="5">
        <f t="shared" si="10"/>
        <v>0</v>
      </c>
      <c r="AF34" s="5">
        <f t="shared" si="11"/>
        <v>0</v>
      </c>
      <c r="AG34" s="5">
        <f t="shared" si="12"/>
        <v>0</v>
      </c>
      <c r="AH34" s="5">
        <f t="shared" si="13"/>
        <v>0</v>
      </c>
      <c r="AI34" s="261">
        <f t="shared" si="2"/>
        <v>0</v>
      </c>
      <c r="AJ34" s="261">
        <f t="shared" si="3"/>
        <v>0</v>
      </c>
      <c r="AK34" s="261">
        <f t="shared" si="4"/>
        <v>0</v>
      </c>
      <c r="AL34" s="261">
        <f t="shared" si="5"/>
        <v>0</v>
      </c>
      <c r="AM34" s="261">
        <f t="shared" si="6"/>
        <v>0</v>
      </c>
    </row>
    <row r="35" spans="1:39" s="3" customFormat="1" ht="15.75" hidden="1">
      <c r="A35" s="7" t="s">
        <v>256</v>
      </c>
      <c r="B35" s="97">
        <v>2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>
        <f t="shared" si="1"/>
        <v>0</v>
      </c>
      <c r="AB35" s="5">
        <f t="shared" si="7"/>
        <v>0</v>
      </c>
      <c r="AC35" s="5">
        <f t="shared" si="8"/>
        <v>0</v>
      </c>
      <c r="AD35" s="5">
        <f t="shared" si="9"/>
        <v>0</v>
      </c>
      <c r="AE35" s="5">
        <f t="shared" si="10"/>
        <v>0</v>
      </c>
      <c r="AF35" s="5">
        <f t="shared" si="11"/>
        <v>0</v>
      </c>
      <c r="AG35" s="5">
        <f t="shared" si="12"/>
        <v>0</v>
      </c>
      <c r="AH35" s="5">
        <f t="shared" si="13"/>
        <v>0</v>
      </c>
      <c r="AI35" s="261">
        <f t="shared" si="2"/>
        <v>0</v>
      </c>
      <c r="AJ35" s="261">
        <f t="shared" si="3"/>
        <v>0</v>
      </c>
      <c r="AK35" s="261">
        <f t="shared" si="4"/>
        <v>0</v>
      </c>
      <c r="AL35" s="261">
        <f t="shared" si="5"/>
        <v>0</v>
      </c>
      <c r="AM35" s="261">
        <f t="shared" si="6"/>
        <v>0</v>
      </c>
    </row>
    <row r="36" spans="1:39" s="3" customFormat="1" ht="31.5" hidden="1">
      <c r="A36" s="7" t="s">
        <v>257</v>
      </c>
      <c r="B36" s="97">
        <v>2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>
        <f t="shared" si="1"/>
        <v>0</v>
      </c>
      <c r="AB36" s="5">
        <f t="shared" si="7"/>
        <v>0</v>
      </c>
      <c r="AC36" s="5">
        <f t="shared" si="8"/>
        <v>0</v>
      </c>
      <c r="AD36" s="5">
        <f t="shared" si="9"/>
        <v>0</v>
      </c>
      <c r="AE36" s="5">
        <f t="shared" si="10"/>
        <v>0</v>
      </c>
      <c r="AF36" s="5">
        <f t="shared" si="11"/>
        <v>0</v>
      </c>
      <c r="AG36" s="5">
        <f t="shared" si="12"/>
        <v>0</v>
      </c>
      <c r="AH36" s="5">
        <f t="shared" si="13"/>
        <v>0</v>
      </c>
      <c r="AI36" s="261">
        <f t="shared" si="2"/>
        <v>0</v>
      </c>
      <c r="AJ36" s="261">
        <f t="shared" si="3"/>
        <v>0</v>
      </c>
      <c r="AK36" s="261">
        <f t="shared" si="4"/>
        <v>0</v>
      </c>
      <c r="AL36" s="261">
        <f t="shared" si="5"/>
        <v>0</v>
      </c>
      <c r="AM36" s="261">
        <f t="shared" si="6"/>
        <v>0</v>
      </c>
    </row>
    <row r="37" spans="1:39" s="3" customFormat="1" ht="31.5" hidden="1">
      <c r="A37" s="7" t="s">
        <v>258</v>
      </c>
      <c r="B37" s="97">
        <v>2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>
        <f t="shared" si="1"/>
        <v>0</v>
      </c>
      <c r="AB37" s="5">
        <f t="shared" si="7"/>
        <v>0</v>
      </c>
      <c r="AC37" s="5">
        <f t="shared" si="8"/>
        <v>0</v>
      </c>
      <c r="AD37" s="5">
        <f t="shared" si="9"/>
        <v>0</v>
      </c>
      <c r="AE37" s="5">
        <f t="shared" si="10"/>
        <v>0</v>
      </c>
      <c r="AF37" s="5">
        <f t="shared" si="11"/>
        <v>0</v>
      </c>
      <c r="AG37" s="5">
        <f t="shared" si="12"/>
        <v>0</v>
      </c>
      <c r="AH37" s="5">
        <f t="shared" si="13"/>
        <v>0</v>
      </c>
      <c r="AI37" s="261">
        <f t="shared" si="2"/>
        <v>0</v>
      </c>
      <c r="AJ37" s="261">
        <f t="shared" si="3"/>
        <v>0</v>
      </c>
      <c r="AK37" s="261">
        <f t="shared" si="4"/>
        <v>0</v>
      </c>
      <c r="AL37" s="261">
        <f t="shared" si="5"/>
        <v>0</v>
      </c>
      <c r="AM37" s="261">
        <f t="shared" si="6"/>
        <v>0</v>
      </c>
    </row>
    <row r="38" spans="1:39" s="3" customFormat="1" ht="15.75" hidden="1">
      <c r="A38" s="7" t="s">
        <v>472</v>
      </c>
      <c r="B38" s="97">
        <v>2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>
        <f t="shared" si="1"/>
        <v>0</v>
      </c>
      <c r="AB38" s="5">
        <f t="shared" si="7"/>
        <v>0</v>
      </c>
      <c r="AC38" s="5">
        <f t="shared" si="8"/>
        <v>0</v>
      </c>
      <c r="AD38" s="5">
        <f t="shared" si="9"/>
        <v>0</v>
      </c>
      <c r="AE38" s="5">
        <f t="shared" si="10"/>
        <v>0</v>
      </c>
      <c r="AF38" s="5">
        <f t="shared" si="11"/>
        <v>0</v>
      </c>
      <c r="AG38" s="5">
        <f t="shared" si="12"/>
        <v>0</v>
      </c>
      <c r="AH38" s="5">
        <f t="shared" si="13"/>
        <v>0</v>
      </c>
      <c r="AI38" s="261">
        <f t="shared" si="2"/>
        <v>0</v>
      </c>
      <c r="AJ38" s="261">
        <f t="shared" si="3"/>
        <v>0</v>
      </c>
      <c r="AK38" s="261">
        <f t="shared" si="4"/>
        <v>0</v>
      </c>
      <c r="AL38" s="261">
        <f t="shared" si="5"/>
        <v>0</v>
      </c>
      <c r="AM38" s="261">
        <f t="shared" si="6"/>
        <v>0</v>
      </c>
    </row>
    <row r="39" spans="1:39" s="3" customFormat="1" ht="15.75" hidden="1">
      <c r="A39" s="7" t="s">
        <v>259</v>
      </c>
      <c r="B39" s="97">
        <v>2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>
        <f t="shared" si="1"/>
        <v>0</v>
      </c>
      <c r="AB39" s="5">
        <f t="shared" si="7"/>
        <v>0</v>
      </c>
      <c r="AC39" s="5">
        <f t="shared" si="8"/>
        <v>0</v>
      </c>
      <c r="AD39" s="5">
        <f t="shared" si="9"/>
        <v>0</v>
      </c>
      <c r="AE39" s="5">
        <f t="shared" si="10"/>
        <v>0</v>
      </c>
      <c r="AF39" s="5">
        <f t="shared" si="11"/>
        <v>0</v>
      </c>
      <c r="AG39" s="5">
        <f t="shared" si="12"/>
        <v>0</v>
      </c>
      <c r="AH39" s="5">
        <f t="shared" si="13"/>
        <v>0</v>
      </c>
      <c r="AI39" s="261">
        <f t="shared" si="2"/>
        <v>0</v>
      </c>
      <c r="AJ39" s="261">
        <f t="shared" si="3"/>
        <v>0</v>
      </c>
      <c r="AK39" s="261">
        <f t="shared" si="4"/>
        <v>0</v>
      </c>
      <c r="AL39" s="261">
        <f t="shared" si="5"/>
        <v>0</v>
      </c>
      <c r="AM39" s="261">
        <f t="shared" si="6"/>
        <v>0</v>
      </c>
    </row>
    <row r="40" spans="1:39" s="3" customFormat="1" ht="15.75">
      <c r="A40" s="7" t="s">
        <v>260</v>
      </c>
      <c r="B40" s="97">
        <v>2</v>
      </c>
      <c r="C40" s="5">
        <v>360000</v>
      </c>
      <c r="D40" s="5">
        <v>360000</v>
      </c>
      <c r="E40" s="5">
        <v>360000</v>
      </c>
      <c r="F40" s="5">
        <v>360000</v>
      </c>
      <c r="G40" s="5"/>
      <c r="H40" s="5"/>
      <c r="I40" s="5"/>
      <c r="J40" s="5"/>
      <c r="K40" s="5">
        <v>70200</v>
      </c>
      <c r="L40" s="5">
        <v>70200</v>
      </c>
      <c r="M40" s="5">
        <v>70200</v>
      </c>
      <c r="N40" s="5">
        <v>70200</v>
      </c>
      <c r="O40" s="5"/>
      <c r="P40" s="5"/>
      <c r="Q40" s="5"/>
      <c r="R40" s="5"/>
      <c r="S40" s="5">
        <v>400000</v>
      </c>
      <c r="T40" s="5">
        <v>400000</v>
      </c>
      <c r="U40" s="5">
        <v>400000</v>
      </c>
      <c r="V40" s="5">
        <v>400000</v>
      </c>
      <c r="W40" s="5"/>
      <c r="X40" s="5"/>
      <c r="Y40" s="5"/>
      <c r="Z40" s="5"/>
      <c r="AA40" s="5">
        <f t="shared" si="1"/>
        <v>830200</v>
      </c>
      <c r="AB40" s="5">
        <f t="shared" si="7"/>
        <v>830200</v>
      </c>
      <c r="AC40" s="5">
        <f t="shared" si="8"/>
        <v>830200</v>
      </c>
      <c r="AD40" s="5">
        <f t="shared" si="9"/>
        <v>830200</v>
      </c>
      <c r="AE40" s="5">
        <f t="shared" si="10"/>
        <v>0</v>
      </c>
      <c r="AF40" s="5">
        <f t="shared" si="11"/>
        <v>0</v>
      </c>
      <c r="AG40" s="5">
        <f t="shared" si="12"/>
        <v>0</v>
      </c>
      <c r="AH40" s="5">
        <f t="shared" si="13"/>
        <v>0</v>
      </c>
      <c r="AI40" s="261">
        <f t="shared" si="2"/>
        <v>0</v>
      </c>
      <c r="AJ40" s="261">
        <f t="shared" si="3"/>
        <v>0</v>
      </c>
      <c r="AK40" s="261">
        <f t="shared" si="4"/>
        <v>0</v>
      </c>
      <c r="AL40" s="261">
        <f t="shared" si="5"/>
        <v>0</v>
      </c>
      <c r="AM40" s="261">
        <f t="shared" si="6"/>
        <v>0</v>
      </c>
    </row>
    <row r="41" spans="1:39" s="3" customFormat="1" ht="31.5">
      <c r="A41" s="7" t="s">
        <v>261</v>
      </c>
      <c r="B41" s="97">
        <v>2</v>
      </c>
      <c r="C41" s="5">
        <v>230000</v>
      </c>
      <c r="D41" s="5">
        <v>230000</v>
      </c>
      <c r="E41" s="5">
        <v>230000</v>
      </c>
      <c r="F41" s="5">
        <v>230000</v>
      </c>
      <c r="G41" s="5"/>
      <c r="H41" s="5"/>
      <c r="I41" s="5"/>
      <c r="J41" s="5"/>
      <c r="K41" s="5">
        <v>450000</v>
      </c>
      <c r="L41" s="5">
        <v>450000</v>
      </c>
      <c r="M41" s="5">
        <v>450000</v>
      </c>
      <c r="N41" s="5">
        <v>450000</v>
      </c>
      <c r="O41" s="5"/>
      <c r="P41" s="5"/>
      <c r="Q41" s="5"/>
      <c r="R41" s="5"/>
      <c r="S41" s="5">
        <v>250000</v>
      </c>
      <c r="T41" s="5">
        <v>250000</v>
      </c>
      <c r="U41" s="5">
        <v>250000</v>
      </c>
      <c r="V41" s="5">
        <v>250000</v>
      </c>
      <c r="W41" s="5"/>
      <c r="X41" s="5"/>
      <c r="Y41" s="5"/>
      <c r="Z41" s="5"/>
      <c r="AA41" s="5">
        <f t="shared" si="1"/>
        <v>930000</v>
      </c>
      <c r="AB41" s="5">
        <f t="shared" si="7"/>
        <v>930000</v>
      </c>
      <c r="AC41" s="5">
        <f t="shared" si="8"/>
        <v>930000</v>
      </c>
      <c r="AD41" s="5">
        <f t="shared" si="9"/>
        <v>930000</v>
      </c>
      <c r="AE41" s="5">
        <f t="shared" si="10"/>
        <v>0</v>
      </c>
      <c r="AF41" s="5">
        <f t="shared" si="11"/>
        <v>0</v>
      </c>
      <c r="AG41" s="5">
        <f t="shared" si="12"/>
        <v>0</v>
      </c>
      <c r="AH41" s="5">
        <f t="shared" si="13"/>
        <v>0</v>
      </c>
      <c r="AI41" s="261">
        <f t="shared" si="2"/>
        <v>0</v>
      </c>
      <c r="AJ41" s="261">
        <f t="shared" si="3"/>
        <v>0</v>
      </c>
      <c r="AK41" s="261">
        <f t="shared" si="4"/>
        <v>0</v>
      </c>
      <c r="AL41" s="261">
        <f t="shared" si="5"/>
        <v>0</v>
      </c>
      <c r="AM41" s="261">
        <f t="shared" si="6"/>
        <v>0</v>
      </c>
    </row>
    <row r="42" spans="1:39" s="3" customFormat="1" ht="31.5" hidden="1">
      <c r="A42" s="7" t="s">
        <v>261</v>
      </c>
      <c r="B42" s="97">
        <v>2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>
        <f t="shared" si="1"/>
        <v>0</v>
      </c>
      <c r="AB42" s="5">
        <f t="shared" si="7"/>
        <v>0</v>
      </c>
      <c r="AC42" s="5">
        <f t="shared" si="8"/>
        <v>0</v>
      </c>
      <c r="AD42" s="5">
        <f t="shared" si="9"/>
        <v>0</v>
      </c>
      <c r="AE42" s="5">
        <f t="shared" si="10"/>
        <v>0</v>
      </c>
      <c r="AF42" s="5">
        <f t="shared" si="11"/>
        <v>0</v>
      </c>
      <c r="AG42" s="5">
        <f t="shared" si="12"/>
        <v>0</v>
      </c>
      <c r="AH42" s="5">
        <f t="shared" si="13"/>
        <v>0</v>
      </c>
      <c r="AI42" s="261">
        <f t="shared" si="2"/>
        <v>0</v>
      </c>
      <c r="AJ42" s="261">
        <f t="shared" si="3"/>
        <v>0</v>
      </c>
      <c r="AK42" s="261">
        <f t="shared" si="4"/>
        <v>0</v>
      </c>
      <c r="AL42" s="261">
        <f t="shared" si="5"/>
        <v>0</v>
      </c>
      <c r="AM42" s="261">
        <f t="shared" si="6"/>
        <v>0</v>
      </c>
    </row>
    <row r="43" spans="1:39" s="3" customFormat="1" ht="15.75">
      <c r="A43" s="7" t="s">
        <v>492</v>
      </c>
      <c r="B43" s="97">
        <v>2</v>
      </c>
      <c r="C43" s="5">
        <v>200000</v>
      </c>
      <c r="D43" s="5">
        <v>200000</v>
      </c>
      <c r="E43" s="5">
        <v>200000</v>
      </c>
      <c r="F43" s="5">
        <v>200000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>
        <f t="shared" si="1"/>
        <v>200000</v>
      </c>
      <c r="AB43" s="5">
        <f t="shared" si="7"/>
        <v>200000</v>
      </c>
      <c r="AC43" s="5">
        <f t="shared" si="8"/>
        <v>200000</v>
      </c>
      <c r="AD43" s="5">
        <f t="shared" si="9"/>
        <v>200000</v>
      </c>
      <c r="AE43" s="5">
        <f t="shared" si="10"/>
        <v>0</v>
      </c>
      <c r="AF43" s="5">
        <f t="shared" si="11"/>
        <v>0</v>
      </c>
      <c r="AG43" s="5">
        <f t="shared" si="12"/>
        <v>0</v>
      </c>
      <c r="AH43" s="5">
        <f t="shared" si="13"/>
        <v>0</v>
      </c>
      <c r="AI43" s="261">
        <f t="shared" si="2"/>
        <v>0</v>
      </c>
      <c r="AJ43" s="261">
        <f t="shared" si="3"/>
        <v>0</v>
      </c>
      <c r="AK43" s="261">
        <f t="shared" si="4"/>
        <v>0</v>
      </c>
      <c r="AL43" s="261">
        <f t="shared" si="5"/>
        <v>0</v>
      </c>
      <c r="AM43" s="261">
        <f t="shared" si="6"/>
        <v>0</v>
      </c>
    </row>
    <row r="44" spans="1:39" s="3" customFormat="1" ht="31.5">
      <c r="A44" s="7" t="s">
        <v>493</v>
      </c>
      <c r="B44" s="97">
        <v>2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>
        <v>450000</v>
      </c>
      <c r="T44" s="5">
        <v>750000</v>
      </c>
      <c r="U44" s="5">
        <v>750000</v>
      </c>
      <c r="V44" s="5">
        <v>750000</v>
      </c>
      <c r="W44" s="5"/>
      <c r="X44" s="5"/>
      <c r="Y44" s="5"/>
      <c r="Z44" s="5"/>
      <c r="AA44" s="5">
        <f t="shared" si="1"/>
        <v>450000</v>
      </c>
      <c r="AB44" s="5">
        <f t="shared" si="7"/>
        <v>750000</v>
      </c>
      <c r="AC44" s="5">
        <f t="shared" si="8"/>
        <v>750000</v>
      </c>
      <c r="AD44" s="5">
        <f t="shared" si="9"/>
        <v>750000</v>
      </c>
      <c r="AE44" s="5">
        <f t="shared" si="10"/>
        <v>0</v>
      </c>
      <c r="AF44" s="5">
        <f t="shared" si="11"/>
        <v>0</v>
      </c>
      <c r="AG44" s="5">
        <f t="shared" si="12"/>
        <v>0</v>
      </c>
      <c r="AH44" s="5">
        <f t="shared" si="13"/>
        <v>0</v>
      </c>
      <c r="AI44" s="261">
        <f t="shared" si="2"/>
        <v>0</v>
      </c>
      <c r="AJ44" s="261">
        <f t="shared" si="3"/>
        <v>0</v>
      </c>
      <c r="AK44" s="261">
        <f t="shared" si="4"/>
        <v>0</v>
      </c>
      <c r="AL44" s="261">
        <f t="shared" si="5"/>
        <v>0</v>
      </c>
      <c r="AM44" s="261">
        <f t="shared" si="6"/>
        <v>0</v>
      </c>
    </row>
    <row r="45" spans="1:39" s="3" customFormat="1" ht="15.75">
      <c r="A45" s="7" t="s">
        <v>492</v>
      </c>
      <c r="B45" s="97">
        <v>2</v>
      </c>
      <c r="C45" s="5">
        <v>150000</v>
      </c>
      <c r="D45" s="5">
        <v>150000</v>
      </c>
      <c r="E45" s="5">
        <v>150000</v>
      </c>
      <c r="F45" s="5">
        <v>150000</v>
      </c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>
        <f t="shared" si="1"/>
        <v>150000</v>
      </c>
      <c r="AB45" s="5">
        <f t="shared" si="7"/>
        <v>150000</v>
      </c>
      <c r="AC45" s="5">
        <f t="shared" si="8"/>
        <v>150000</v>
      </c>
      <c r="AD45" s="5">
        <f t="shared" si="9"/>
        <v>150000</v>
      </c>
      <c r="AE45" s="5">
        <f t="shared" si="10"/>
        <v>0</v>
      </c>
      <c r="AF45" s="5">
        <f t="shared" si="11"/>
        <v>0</v>
      </c>
      <c r="AG45" s="5">
        <f t="shared" si="12"/>
        <v>0</v>
      </c>
      <c r="AH45" s="5">
        <f t="shared" si="13"/>
        <v>0</v>
      </c>
      <c r="AI45" s="261">
        <f t="shared" si="2"/>
        <v>0</v>
      </c>
      <c r="AJ45" s="261">
        <f t="shared" si="3"/>
        <v>0</v>
      </c>
      <c r="AK45" s="261">
        <f t="shared" si="4"/>
        <v>0</v>
      </c>
      <c r="AL45" s="261">
        <f t="shared" si="5"/>
        <v>0</v>
      </c>
      <c r="AM45" s="261">
        <f t="shared" si="6"/>
        <v>0</v>
      </c>
    </row>
    <row r="46" spans="1:39" ht="15.75">
      <c r="A46" s="7" t="s">
        <v>465</v>
      </c>
      <c r="B46" s="97">
        <v>2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>
        <v>88000</v>
      </c>
      <c r="T46" s="5">
        <v>88000</v>
      </c>
      <c r="U46" s="5">
        <v>86860</v>
      </c>
      <c r="V46" s="5">
        <v>86860</v>
      </c>
      <c r="W46" s="5"/>
      <c r="X46" s="5"/>
      <c r="Y46" s="5"/>
      <c r="Z46" s="5"/>
      <c r="AA46" s="5">
        <f t="shared" si="1"/>
        <v>88000</v>
      </c>
      <c r="AB46" s="5">
        <f t="shared" si="7"/>
        <v>88000</v>
      </c>
      <c r="AC46" s="5">
        <f t="shared" si="8"/>
        <v>86860</v>
      </c>
      <c r="AD46" s="5">
        <f t="shared" si="9"/>
        <v>86860</v>
      </c>
      <c r="AE46" s="5">
        <f t="shared" si="10"/>
        <v>0</v>
      </c>
      <c r="AF46" s="5">
        <f t="shared" si="11"/>
        <v>0</v>
      </c>
      <c r="AG46" s="5">
        <f t="shared" si="12"/>
        <v>0</v>
      </c>
      <c r="AH46" s="5">
        <f t="shared" si="13"/>
        <v>0</v>
      </c>
      <c r="AI46" s="261">
        <f t="shared" si="2"/>
        <v>0</v>
      </c>
      <c r="AJ46" s="261">
        <f t="shared" si="3"/>
        <v>0</v>
      </c>
      <c r="AK46" s="261">
        <f t="shared" si="4"/>
        <v>0</v>
      </c>
      <c r="AL46" s="261">
        <f t="shared" si="5"/>
        <v>0</v>
      </c>
      <c r="AM46" s="261">
        <f t="shared" si="6"/>
        <v>0</v>
      </c>
    </row>
    <row r="47" spans="1:39" ht="15.75" hidden="1">
      <c r="A47" s="7" t="s">
        <v>544</v>
      </c>
      <c r="B47" s="97">
        <v>2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>
        <f t="shared" si="1"/>
        <v>0</v>
      </c>
      <c r="AB47" s="5">
        <f t="shared" si="7"/>
        <v>0</v>
      </c>
      <c r="AC47" s="5">
        <f t="shared" si="8"/>
        <v>0</v>
      </c>
      <c r="AD47" s="5">
        <f t="shared" si="9"/>
        <v>0</v>
      </c>
      <c r="AE47" s="5">
        <f t="shared" si="10"/>
        <v>0</v>
      </c>
      <c r="AF47" s="5">
        <f t="shared" si="11"/>
        <v>0</v>
      </c>
      <c r="AG47" s="5">
        <f t="shared" si="12"/>
        <v>0</v>
      </c>
      <c r="AH47" s="5">
        <f t="shared" si="13"/>
        <v>0</v>
      </c>
      <c r="AI47" s="261">
        <f t="shared" si="2"/>
        <v>0</v>
      </c>
      <c r="AJ47" s="261">
        <f t="shared" si="3"/>
        <v>0</v>
      </c>
      <c r="AK47" s="261">
        <f t="shared" si="4"/>
        <v>0</v>
      </c>
      <c r="AL47" s="261">
        <f t="shared" si="5"/>
        <v>0</v>
      </c>
      <c r="AM47" s="261">
        <f t="shared" si="6"/>
        <v>0</v>
      </c>
    </row>
    <row r="48" spans="1:39" ht="15.75">
      <c r="A48" s="7" t="s">
        <v>627</v>
      </c>
      <c r="B48" s="97">
        <v>2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>
        <v>450000</v>
      </c>
      <c r="T48" s="5">
        <v>0</v>
      </c>
      <c r="U48" s="5">
        <v>880505</v>
      </c>
      <c r="V48" s="5">
        <v>886855</v>
      </c>
      <c r="W48" s="5"/>
      <c r="X48" s="5"/>
      <c r="Y48" s="5"/>
      <c r="Z48" s="5"/>
      <c r="AA48" s="5">
        <f t="shared" si="1"/>
        <v>450000</v>
      </c>
      <c r="AB48" s="5">
        <f t="shared" si="7"/>
        <v>0</v>
      </c>
      <c r="AC48" s="5">
        <f t="shared" si="8"/>
        <v>880505</v>
      </c>
      <c r="AD48" s="5">
        <f t="shared" si="9"/>
        <v>886855</v>
      </c>
      <c r="AE48" s="5">
        <f t="shared" si="10"/>
        <v>0</v>
      </c>
      <c r="AF48" s="5">
        <f t="shared" si="11"/>
        <v>0</v>
      </c>
      <c r="AG48" s="5">
        <f t="shared" si="12"/>
        <v>0</v>
      </c>
      <c r="AH48" s="5">
        <f t="shared" si="13"/>
        <v>0</v>
      </c>
      <c r="AI48" s="261">
        <f t="shared" si="2"/>
        <v>0</v>
      </c>
      <c r="AJ48" s="261">
        <f t="shared" si="3"/>
        <v>0</v>
      </c>
      <c r="AK48" s="261">
        <f t="shared" si="4"/>
        <v>6350</v>
      </c>
      <c r="AL48" s="261">
        <f t="shared" si="5"/>
        <v>6350</v>
      </c>
      <c r="AM48" s="261">
        <f t="shared" si="6"/>
        <v>0</v>
      </c>
    </row>
    <row r="49" spans="1:39" ht="15.75">
      <c r="A49" s="7" t="s">
        <v>626</v>
      </c>
      <c r="B49" s="97">
        <v>2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>
        <v>345000</v>
      </c>
      <c r="T49" s="5">
        <v>345000</v>
      </c>
      <c r="U49" s="5">
        <v>345000</v>
      </c>
      <c r="V49" s="5">
        <v>345000</v>
      </c>
      <c r="W49" s="5"/>
      <c r="X49" s="5"/>
      <c r="Y49" s="5"/>
      <c r="Z49" s="5"/>
      <c r="AA49" s="5">
        <f t="shared" si="1"/>
        <v>345000</v>
      </c>
      <c r="AB49" s="5">
        <f t="shared" si="7"/>
        <v>345000</v>
      </c>
      <c r="AC49" s="5">
        <f t="shared" si="8"/>
        <v>345000</v>
      </c>
      <c r="AD49" s="5">
        <f t="shared" si="9"/>
        <v>345000</v>
      </c>
      <c r="AE49" s="5">
        <f t="shared" si="10"/>
        <v>0</v>
      </c>
      <c r="AF49" s="5">
        <f t="shared" si="11"/>
        <v>0</v>
      </c>
      <c r="AG49" s="5">
        <f t="shared" si="12"/>
        <v>0</v>
      </c>
      <c r="AH49" s="5">
        <f t="shared" si="13"/>
        <v>0</v>
      </c>
      <c r="AI49" s="261">
        <f t="shared" si="2"/>
        <v>0</v>
      </c>
      <c r="AJ49" s="261">
        <f t="shared" si="3"/>
        <v>0</v>
      </c>
      <c r="AK49" s="261">
        <f t="shared" si="4"/>
        <v>0</v>
      </c>
      <c r="AL49" s="261">
        <f t="shared" si="5"/>
        <v>0</v>
      </c>
      <c r="AM49" s="261">
        <f t="shared" si="6"/>
        <v>0</v>
      </c>
    </row>
    <row r="50" spans="1:39" s="3" customFormat="1" ht="15.75">
      <c r="A50" s="8" t="s">
        <v>389</v>
      </c>
      <c r="B50" s="97"/>
      <c r="C50" s="14">
        <f>SUM(C51:C53)</f>
        <v>5364000</v>
      </c>
      <c r="D50" s="14">
        <f>SUM(D51:D53)</f>
        <v>5364000</v>
      </c>
      <c r="E50" s="14">
        <f>SUM(E51:E53)</f>
        <v>5364000</v>
      </c>
      <c r="F50" s="14">
        <f>SUM(F51:F53)</f>
        <v>5364000</v>
      </c>
      <c r="G50" s="14"/>
      <c r="H50" s="14"/>
      <c r="I50" s="14"/>
      <c r="J50" s="14"/>
      <c r="K50" s="14">
        <f>SUM(K51:K53)</f>
        <v>1405200</v>
      </c>
      <c r="L50" s="14">
        <f>SUM(L51:L53)</f>
        <v>1405200</v>
      </c>
      <c r="M50" s="14">
        <f>SUM(M51:M53)</f>
        <v>1405200</v>
      </c>
      <c r="N50" s="14">
        <f>SUM(N51:N53)</f>
        <v>1405200</v>
      </c>
      <c r="O50" s="14"/>
      <c r="P50" s="14"/>
      <c r="Q50" s="14"/>
      <c r="R50" s="14"/>
      <c r="S50" s="14">
        <f>SUM(S51:S53)</f>
        <v>4586472</v>
      </c>
      <c r="T50" s="14">
        <f>SUM(T51:T53)</f>
        <v>4436472</v>
      </c>
      <c r="U50" s="14">
        <f>SUM(U51:U53)</f>
        <v>5690626</v>
      </c>
      <c r="V50" s="14">
        <f>SUM(V51:V53)</f>
        <v>5696976</v>
      </c>
      <c r="W50" s="14"/>
      <c r="X50" s="14"/>
      <c r="Y50" s="14"/>
      <c r="Z50" s="14"/>
      <c r="AA50" s="14">
        <f t="shared" si="1"/>
        <v>11355672</v>
      </c>
      <c r="AB50" s="14">
        <f t="shared" si="7"/>
        <v>11205672</v>
      </c>
      <c r="AC50" s="14">
        <f t="shared" si="8"/>
        <v>12459826</v>
      </c>
      <c r="AD50" s="14">
        <f t="shared" si="9"/>
        <v>12466176</v>
      </c>
      <c r="AE50" s="14">
        <f t="shared" si="10"/>
        <v>0</v>
      </c>
      <c r="AF50" s="14">
        <f t="shared" si="11"/>
        <v>0</v>
      </c>
      <c r="AG50" s="14">
        <f t="shared" si="12"/>
        <v>0</v>
      </c>
      <c r="AH50" s="14">
        <f t="shared" si="13"/>
        <v>0</v>
      </c>
      <c r="AI50" s="261">
        <f t="shared" si="2"/>
        <v>0</v>
      </c>
      <c r="AJ50" s="261">
        <f t="shared" si="3"/>
        <v>0</v>
      </c>
      <c r="AK50" s="261">
        <f t="shared" si="4"/>
        <v>6350</v>
      </c>
      <c r="AL50" s="261">
        <f t="shared" si="5"/>
        <v>6350</v>
      </c>
      <c r="AM50" s="261">
        <f t="shared" si="6"/>
        <v>0</v>
      </c>
    </row>
    <row r="51" spans="1:39" s="3" customFormat="1" ht="15.75">
      <c r="A51" s="85" t="s">
        <v>382</v>
      </c>
      <c r="B51" s="97">
        <v>1</v>
      </c>
      <c r="C51" s="191">
        <f>SUMIF($B$7:$B$50,"1",C$7:C$50)</f>
        <v>0</v>
      </c>
      <c r="D51" s="191">
        <f>SUMIF($B$7:$B$50,"1",D$7:D$50)</f>
        <v>0</v>
      </c>
      <c r="E51" s="191">
        <f>SUMIF($B$7:$B$50,"1",E$7:E$50)</f>
        <v>0</v>
      </c>
      <c r="F51" s="191">
        <f>SUMIF($B$7:$B$50,"1",F$7:F$50)</f>
        <v>0</v>
      </c>
      <c r="G51" s="191"/>
      <c r="H51" s="191"/>
      <c r="I51" s="191"/>
      <c r="J51" s="191"/>
      <c r="K51" s="81">
        <f>SUMIF($B$7:$B$50,"1",K$7:K$50)</f>
        <v>0</v>
      </c>
      <c r="L51" s="81">
        <f>SUMIF($B$7:$B$50,"1",L$7:L$50)</f>
        <v>0</v>
      </c>
      <c r="M51" s="81">
        <f>SUMIF($B$7:$B$50,"1",M$7:M$50)</f>
        <v>0</v>
      </c>
      <c r="N51" s="81">
        <f>SUMIF($B$7:$B$50,"1",N$7:N$50)</f>
        <v>0</v>
      </c>
      <c r="O51" s="81"/>
      <c r="P51" s="81"/>
      <c r="Q51" s="81"/>
      <c r="R51" s="81"/>
      <c r="S51" s="81">
        <f>SUMIF($B$7:$B$50,"1",S$7:S$50)</f>
        <v>0</v>
      </c>
      <c r="T51" s="81">
        <f>SUMIF($B$7:$B$50,"1",T$7:T$50)</f>
        <v>0</v>
      </c>
      <c r="U51" s="81">
        <f>SUMIF($B$7:$B$50,"1",U$7:U$50)</f>
        <v>0</v>
      </c>
      <c r="V51" s="81">
        <f>SUMIF($B$7:$B$50,"1",V$7:V$50)</f>
        <v>0</v>
      </c>
      <c r="W51" s="81"/>
      <c r="X51" s="81"/>
      <c r="Y51" s="81"/>
      <c r="Z51" s="81"/>
      <c r="AA51" s="5">
        <f t="shared" si="1"/>
        <v>0</v>
      </c>
      <c r="AB51" s="5">
        <f t="shared" si="7"/>
        <v>0</v>
      </c>
      <c r="AC51" s="5">
        <f t="shared" si="8"/>
        <v>0</v>
      </c>
      <c r="AD51" s="5">
        <f t="shared" si="9"/>
        <v>0</v>
      </c>
      <c r="AE51" s="5">
        <f t="shared" si="10"/>
        <v>0</v>
      </c>
      <c r="AF51" s="5">
        <f t="shared" si="11"/>
        <v>0</v>
      </c>
      <c r="AG51" s="5">
        <f t="shared" si="12"/>
        <v>0</v>
      </c>
      <c r="AH51" s="5">
        <f t="shared" si="13"/>
        <v>0</v>
      </c>
      <c r="AI51" s="261">
        <f t="shared" si="2"/>
        <v>0</v>
      </c>
      <c r="AJ51" s="261">
        <f t="shared" si="3"/>
        <v>0</v>
      </c>
      <c r="AK51" s="261">
        <f t="shared" si="4"/>
        <v>0</v>
      </c>
      <c r="AL51" s="261">
        <f t="shared" si="5"/>
        <v>0</v>
      </c>
      <c r="AM51" s="261">
        <f t="shared" si="6"/>
        <v>0</v>
      </c>
    </row>
    <row r="52" spans="1:39" s="3" customFormat="1" ht="15.75">
      <c r="A52" s="85" t="s">
        <v>229</v>
      </c>
      <c r="B52" s="97">
        <v>2</v>
      </c>
      <c r="C52" s="191">
        <f>SUMIF($B$7:$B$50,"2",C$7:C$50)</f>
        <v>4990000</v>
      </c>
      <c r="D52" s="191">
        <f>SUMIF($B$7:$B$50,"2",D$7:D$50)</f>
        <v>4990000</v>
      </c>
      <c r="E52" s="191">
        <f>SUMIF($B$7:$B$50,"2",E$7:E$50)</f>
        <v>4990000</v>
      </c>
      <c r="F52" s="191">
        <f>SUMIF($B$7:$B$50,"2",F$7:F$50)</f>
        <v>4990000</v>
      </c>
      <c r="G52" s="191"/>
      <c r="H52" s="191"/>
      <c r="I52" s="191"/>
      <c r="J52" s="191"/>
      <c r="K52" s="81">
        <f>SUMIF($B$7:$B$50,"2",K$7:K$50)</f>
        <v>1316200</v>
      </c>
      <c r="L52" s="81">
        <f>SUMIF($B$7:$B$50,"2",L$7:L$50)</f>
        <v>1316200</v>
      </c>
      <c r="M52" s="81">
        <f>SUMIF($B$7:$B$50,"2",M$7:M$50)</f>
        <v>1316200</v>
      </c>
      <c r="N52" s="81">
        <f>SUMIF($B$7:$B$50,"2",N$7:N$50)</f>
        <v>1316200</v>
      </c>
      <c r="O52" s="81"/>
      <c r="P52" s="81"/>
      <c r="Q52" s="81"/>
      <c r="R52" s="81"/>
      <c r="S52" s="81">
        <f>SUMIF($B$7:$B$50,"2",S$7:S$50)</f>
        <v>4586472</v>
      </c>
      <c r="T52" s="81">
        <f>SUMIF($B$7:$B$50,"2",T$7:T$50)</f>
        <v>4436472</v>
      </c>
      <c r="U52" s="81">
        <f>SUMIF($B$7:$B$50,"2",U$7:U$50)</f>
        <v>5690626</v>
      </c>
      <c r="V52" s="81">
        <f>SUMIF($B$7:$B$50,"2",V$7:V$50)</f>
        <v>5696976</v>
      </c>
      <c r="W52" s="81"/>
      <c r="X52" s="81"/>
      <c r="Y52" s="81"/>
      <c r="Z52" s="81"/>
      <c r="AA52" s="5">
        <f t="shared" si="1"/>
        <v>10892672</v>
      </c>
      <c r="AB52" s="5">
        <f t="shared" si="7"/>
        <v>10742672</v>
      </c>
      <c r="AC52" s="5">
        <f t="shared" si="8"/>
        <v>11996826</v>
      </c>
      <c r="AD52" s="5">
        <f t="shared" si="9"/>
        <v>12003176</v>
      </c>
      <c r="AE52" s="5">
        <f t="shared" si="10"/>
        <v>0</v>
      </c>
      <c r="AF52" s="5">
        <f t="shared" si="11"/>
        <v>0</v>
      </c>
      <c r="AG52" s="5">
        <f t="shared" si="12"/>
        <v>0</v>
      </c>
      <c r="AH52" s="5">
        <f t="shared" si="13"/>
        <v>0</v>
      </c>
      <c r="AI52" s="261">
        <f t="shared" si="2"/>
        <v>0</v>
      </c>
      <c r="AJ52" s="261">
        <f t="shared" si="3"/>
        <v>0</v>
      </c>
      <c r="AK52" s="261">
        <f t="shared" si="4"/>
        <v>6350</v>
      </c>
      <c r="AL52" s="261">
        <f t="shared" si="5"/>
        <v>6350</v>
      </c>
      <c r="AM52" s="261">
        <f t="shared" si="6"/>
        <v>0</v>
      </c>
    </row>
    <row r="53" spans="1:39" s="3" customFormat="1" ht="15.75">
      <c r="A53" s="85" t="s">
        <v>124</v>
      </c>
      <c r="B53" s="97">
        <v>3</v>
      </c>
      <c r="C53" s="191">
        <f>SUMIF($B$7:$B$50,"3",C$7:C$50)</f>
        <v>374000</v>
      </c>
      <c r="D53" s="191">
        <f>SUMIF($B$7:$B$50,"3",D$7:D$50)</f>
        <v>374000</v>
      </c>
      <c r="E53" s="191">
        <f>SUMIF($B$7:$B$50,"3",E$7:E$50)</f>
        <v>374000</v>
      </c>
      <c r="F53" s="191">
        <f>SUMIF($B$7:$B$50,"3",F$7:F$50)</f>
        <v>374000</v>
      </c>
      <c r="G53" s="191"/>
      <c r="H53" s="191"/>
      <c r="I53" s="191"/>
      <c r="J53" s="191"/>
      <c r="K53" s="81">
        <f>SUMIF($B$7:$B$50,"3",K$7:K$50)</f>
        <v>89000</v>
      </c>
      <c r="L53" s="81">
        <f>SUMIF($B$7:$B$50,"3",L$7:L$50)</f>
        <v>89000</v>
      </c>
      <c r="M53" s="81">
        <f>SUMIF($B$7:$B$50,"3",M$7:M$50)</f>
        <v>89000</v>
      </c>
      <c r="N53" s="81">
        <f>SUMIF($B$7:$B$50,"3",N$7:N$50)</f>
        <v>89000</v>
      </c>
      <c r="O53" s="81"/>
      <c r="P53" s="81"/>
      <c r="Q53" s="81"/>
      <c r="R53" s="81"/>
      <c r="S53" s="81">
        <f>SUMIF($B$7:$B$50,"3",S$7:S$50)</f>
        <v>0</v>
      </c>
      <c r="T53" s="81">
        <f>SUMIF($B$7:$B$50,"3",T$7:T$50)</f>
        <v>0</v>
      </c>
      <c r="U53" s="81">
        <f>SUMIF($B$7:$B$50,"3",U$7:U$50)</f>
        <v>0</v>
      </c>
      <c r="V53" s="81">
        <f>SUMIF($B$7:$B$50,"3",V$7:V$50)</f>
        <v>0</v>
      </c>
      <c r="W53" s="81"/>
      <c r="X53" s="81"/>
      <c r="Y53" s="81"/>
      <c r="Z53" s="81"/>
      <c r="AA53" s="5">
        <f t="shared" si="1"/>
        <v>463000</v>
      </c>
      <c r="AB53" s="5">
        <f t="shared" si="7"/>
        <v>463000</v>
      </c>
      <c r="AC53" s="5">
        <f t="shared" si="8"/>
        <v>463000</v>
      </c>
      <c r="AD53" s="5">
        <f t="shared" si="9"/>
        <v>463000</v>
      </c>
      <c r="AE53" s="5">
        <f t="shared" si="10"/>
        <v>0</v>
      </c>
      <c r="AF53" s="5">
        <f t="shared" si="11"/>
        <v>0</v>
      </c>
      <c r="AG53" s="5">
        <f t="shared" si="12"/>
        <v>0</v>
      </c>
      <c r="AH53" s="5">
        <f t="shared" si="13"/>
        <v>0</v>
      </c>
      <c r="AI53" s="261">
        <f t="shared" si="2"/>
        <v>0</v>
      </c>
      <c r="AJ53" s="261">
        <f t="shared" si="3"/>
        <v>0</v>
      </c>
      <c r="AK53" s="261">
        <f t="shared" si="4"/>
        <v>0</v>
      </c>
      <c r="AL53" s="261">
        <f t="shared" si="5"/>
        <v>0</v>
      </c>
      <c r="AM53" s="261">
        <f t="shared" si="6"/>
        <v>0</v>
      </c>
    </row>
  </sheetData>
  <sheetProtection/>
  <mergeCells count="4">
    <mergeCell ref="A1:AG1"/>
    <mergeCell ref="A2:AG2"/>
    <mergeCell ref="A5:A6"/>
    <mergeCell ref="B5:B6"/>
  </mergeCells>
  <printOptions horizontalCentered="1"/>
  <pageMargins left="0.7086614173228347" right="0.4724409448818898" top="0.51" bottom="0.46" header="0.24" footer="0.31496062992125984"/>
  <pageSetup fitToHeight="1" fitToWidth="1" horizontalDpi="300" verticalDpi="300" orientation="landscape" paperSize="9" scale="79" r:id="rId1"/>
  <headerFooter>
    <oddFooter>&amp;C&amp;P. oldal, összesen: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zoomScalePageLayoutView="0" workbookViewId="0" topLeftCell="A1">
      <selection activeCell="K11" sqref="K11:K12"/>
    </sheetView>
  </sheetViews>
  <sheetFormatPr defaultColWidth="9.140625" defaultRowHeight="15"/>
  <cols>
    <col min="1" max="1" width="3.28125" style="0" customWidth="1"/>
    <col min="2" max="2" width="2.421875" style="0" customWidth="1"/>
    <col min="3" max="3" width="19.28125" style="0" customWidth="1"/>
    <col min="4" max="4" width="7.421875" style="0" customWidth="1"/>
    <col min="5" max="5" width="11.28125" style="0" customWidth="1"/>
    <col min="6" max="6" width="4.140625" style="0" customWidth="1"/>
    <col min="7" max="7" width="3.7109375" style="0" customWidth="1"/>
    <col min="8" max="8" width="7.7109375" style="0" customWidth="1"/>
    <col min="9" max="9" width="19.140625" style="0" customWidth="1"/>
    <col min="10" max="10" width="11.00390625" style="0" customWidth="1"/>
    <col min="11" max="11" width="9.7109375" style="0" customWidth="1"/>
  </cols>
  <sheetData>
    <row r="1" spans="1:12" ht="40.5" customHeight="1">
      <c r="A1" s="295" t="s">
        <v>609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143"/>
    </row>
    <row r="2" spans="1:12" ht="18.75">
      <c r="A2" s="296" t="s">
        <v>522</v>
      </c>
      <c r="B2" s="296"/>
      <c r="C2" s="296"/>
      <c r="D2" s="296"/>
      <c r="E2" s="296"/>
      <c r="F2" s="296"/>
      <c r="G2" s="296"/>
      <c r="H2" s="296"/>
      <c r="I2" s="296"/>
      <c r="J2" s="296"/>
      <c r="K2" s="148"/>
      <c r="L2" s="143"/>
    </row>
    <row r="3" spans="1:12" ht="19.5">
      <c r="A3" s="140" t="s">
        <v>513</v>
      </c>
      <c r="B3" s="140"/>
      <c r="C3" s="140"/>
      <c r="D3" s="140"/>
      <c r="E3" s="140"/>
      <c r="F3" s="141"/>
      <c r="G3" s="140"/>
      <c r="H3" s="140"/>
      <c r="I3" s="140"/>
      <c r="J3" s="149"/>
      <c r="K3" s="148"/>
      <c r="L3" s="143"/>
    </row>
    <row r="4" spans="1:12" ht="16.5">
      <c r="A4" s="2"/>
      <c r="B4" s="154" t="s">
        <v>595</v>
      </c>
      <c r="C4" s="173"/>
      <c r="D4" s="154"/>
      <c r="E4" s="154"/>
      <c r="F4" s="155"/>
      <c r="G4" s="155"/>
      <c r="H4" s="155"/>
      <c r="I4" s="155"/>
      <c r="J4" s="156"/>
      <c r="K4" s="163"/>
      <c r="L4" s="163"/>
    </row>
    <row r="5" spans="1:12" ht="18.75">
      <c r="A5" s="2"/>
      <c r="B5" s="143"/>
      <c r="C5" s="170" t="s">
        <v>596</v>
      </c>
      <c r="D5" s="170"/>
      <c r="E5" s="170"/>
      <c r="F5" s="157"/>
      <c r="G5" s="157"/>
      <c r="H5" s="157"/>
      <c r="I5" s="157">
        <v>37000</v>
      </c>
      <c r="J5" s="156"/>
      <c r="K5" s="163"/>
      <c r="L5" s="163"/>
    </row>
    <row r="6" spans="1:12" ht="16.5">
      <c r="A6" s="2"/>
      <c r="B6" s="170" t="s">
        <v>536</v>
      </c>
      <c r="C6" s="170"/>
      <c r="D6" s="170"/>
      <c r="E6" s="170"/>
      <c r="F6" s="157"/>
      <c r="G6" s="170"/>
      <c r="H6" s="170"/>
      <c r="I6" s="157">
        <v>45000</v>
      </c>
      <c r="J6" s="156"/>
      <c r="K6" s="163"/>
      <c r="L6" s="163"/>
    </row>
    <row r="7" spans="1:12" ht="16.5">
      <c r="A7" s="2"/>
      <c r="B7" s="172" t="s">
        <v>603</v>
      </c>
      <c r="C7" s="172"/>
      <c r="D7" s="172"/>
      <c r="E7" s="172"/>
      <c r="F7" s="162"/>
      <c r="G7" s="172"/>
      <c r="H7" s="172"/>
      <c r="I7" s="162">
        <v>-45000</v>
      </c>
      <c r="J7" s="156"/>
      <c r="K7" s="163"/>
      <c r="L7" s="163"/>
    </row>
    <row r="8" spans="1:12" ht="16.5">
      <c r="A8" s="2"/>
      <c r="B8" s="2" t="s">
        <v>555</v>
      </c>
      <c r="C8" s="195"/>
      <c r="D8" s="154"/>
      <c r="E8" s="154"/>
      <c r="F8" s="155"/>
      <c r="G8" s="155"/>
      <c r="H8" s="155"/>
      <c r="I8" s="155"/>
      <c r="J8" s="156"/>
      <c r="K8" s="163"/>
      <c r="L8" s="163"/>
    </row>
    <row r="9" spans="1:12" ht="16.5">
      <c r="A9" s="2"/>
      <c r="B9" s="169"/>
      <c r="C9" s="170" t="s">
        <v>556</v>
      </c>
      <c r="D9" s="170"/>
      <c r="E9" s="170"/>
      <c r="F9" s="157"/>
      <c r="G9" s="157"/>
      <c r="H9" s="157"/>
      <c r="I9" s="157">
        <v>-715832</v>
      </c>
      <c r="J9" s="156"/>
      <c r="K9" s="163"/>
      <c r="L9" s="163"/>
    </row>
    <row r="10" spans="1:12" ht="18.75">
      <c r="A10" s="2"/>
      <c r="B10" s="143"/>
      <c r="C10" s="154"/>
      <c r="D10" s="154"/>
      <c r="E10" s="154"/>
      <c r="F10" s="155"/>
      <c r="G10" s="155"/>
      <c r="H10" s="155"/>
      <c r="I10" s="155"/>
      <c r="J10" s="156"/>
      <c r="K10" s="163"/>
      <c r="L10" s="163"/>
    </row>
    <row r="11" spans="1:12" ht="18.75">
      <c r="A11" s="158"/>
      <c r="B11" s="154"/>
      <c r="C11" s="173"/>
      <c r="D11" s="220" t="s">
        <v>524</v>
      </c>
      <c r="E11" s="161"/>
      <c r="F11" s="156"/>
      <c r="G11" s="159"/>
      <c r="H11" s="159"/>
      <c r="I11" s="219">
        <f>SUM(I4:I10)</f>
        <v>-678832</v>
      </c>
      <c r="J11" s="156"/>
      <c r="K11" s="148"/>
      <c r="L11" s="154"/>
    </row>
    <row r="12" spans="1:12" ht="18.75">
      <c r="A12" s="186" t="s">
        <v>514</v>
      </c>
      <c r="B12" s="187"/>
      <c r="C12" s="187"/>
      <c r="D12" s="187"/>
      <c r="E12" s="187"/>
      <c r="F12" s="188"/>
      <c r="G12" s="189"/>
      <c r="H12" s="189"/>
      <c r="I12" s="190"/>
      <c r="J12" s="156"/>
      <c r="K12" s="142"/>
      <c r="L12" s="145"/>
    </row>
    <row r="13" spans="1:11" ht="15.75">
      <c r="A13" s="158"/>
      <c r="B13" s="174" t="s">
        <v>597</v>
      </c>
      <c r="C13" s="174"/>
      <c r="D13" s="173"/>
      <c r="E13" s="173"/>
      <c r="F13" s="156"/>
      <c r="G13" s="159"/>
      <c r="H13" s="159"/>
      <c r="I13" s="176"/>
      <c r="J13" s="156"/>
      <c r="K13" s="39"/>
    </row>
    <row r="14" spans="1:11" ht="15.75">
      <c r="A14" s="158"/>
      <c r="B14" s="248"/>
      <c r="C14" s="171" t="s">
        <v>598</v>
      </c>
      <c r="D14" s="171"/>
      <c r="E14" s="171"/>
      <c r="F14" s="178"/>
      <c r="G14" s="179"/>
      <c r="H14" s="179"/>
      <c r="I14" s="180">
        <v>37000</v>
      </c>
      <c r="J14" s="156"/>
      <c r="K14" s="39"/>
    </row>
    <row r="15" spans="1:11" ht="15.75">
      <c r="A15" s="158"/>
      <c r="B15" s="158" t="s">
        <v>559</v>
      </c>
      <c r="C15" s="154"/>
      <c r="D15" s="154"/>
      <c r="E15" s="154"/>
      <c r="F15" s="156"/>
      <c r="G15" s="159"/>
      <c r="H15" s="159"/>
      <c r="I15" s="154"/>
      <c r="J15" s="156"/>
      <c r="K15" s="39"/>
    </row>
    <row r="16" spans="1:11" ht="15.75">
      <c r="A16" s="158"/>
      <c r="B16" s="158"/>
      <c r="C16" s="170" t="s">
        <v>560</v>
      </c>
      <c r="D16" s="170"/>
      <c r="E16" s="170"/>
      <c r="F16" s="178"/>
      <c r="G16" s="179"/>
      <c r="H16" s="179"/>
      <c r="I16" s="157">
        <v>-652239</v>
      </c>
      <c r="J16" s="156"/>
      <c r="K16" s="39"/>
    </row>
    <row r="17" spans="1:11" ht="15.75">
      <c r="A17" s="158"/>
      <c r="B17" s="158"/>
      <c r="C17" s="170" t="s">
        <v>561</v>
      </c>
      <c r="D17" s="172"/>
      <c r="E17" s="172"/>
      <c r="F17" s="181"/>
      <c r="G17" s="182"/>
      <c r="H17" s="182"/>
      <c r="I17" s="157">
        <v>-63593</v>
      </c>
      <c r="J17" s="156"/>
      <c r="K17" s="39"/>
    </row>
    <row r="18" spans="1:11" ht="15.75">
      <c r="A18" s="158"/>
      <c r="B18" s="248"/>
      <c r="C18" s="173"/>
      <c r="D18" s="173"/>
      <c r="E18" s="173"/>
      <c r="F18" s="156"/>
      <c r="G18" s="159"/>
      <c r="H18" s="159"/>
      <c r="I18" s="176"/>
      <c r="J18" s="156"/>
      <c r="K18" s="39"/>
    </row>
    <row r="19" spans="1:12" ht="15.75">
      <c r="A19" s="158"/>
      <c r="B19" s="174"/>
      <c r="C19" s="200"/>
      <c r="D19" s="220" t="s">
        <v>524</v>
      </c>
      <c r="E19" s="161"/>
      <c r="F19" s="156"/>
      <c r="G19" s="159"/>
      <c r="H19" s="159"/>
      <c r="I19" s="219">
        <f>SUM(I14:I18)</f>
        <v>-678832</v>
      </c>
      <c r="J19" s="156"/>
      <c r="K19" s="200"/>
      <c r="L19" s="200"/>
    </row>
    <row r="20" spans="1:12" ht="15.75">
      <c r="A20" s="158"/>
      <c r="B20" s="174"/>
      <c r="C20" s="200"/>
      <c r="D20" s="139"/>
      <c r="E20" s="154"/>
      <c r="F20" s="156"/>
      <c r="G20" s="176"/>
      <c r="H20" s="176"/>
      <c r="I20" s="176"/>
      <c r="J20" s="156"/>
      <c r="K20" s="200"/>
      <c r="L20" s="200"/>
    </row>
    <row r="21" spans="1:11" ht="18.75">
      <c r="A21" s="137" t="s">
        <v>516</v>
      </c>
      <c r="B21" s="137"/>
      <c r="C21" s="137"/>
      <c r="D21" s="137"/>
      <c r="E21" s="137"/>
      <c r="F21" s="137"/>
      <c r="G21" s="137"/>
      <c r="H21" s="137"/>
      <c r="I21" s="138"/>
      <c r="J21" s="138"/>
      <c r="K21" s="135"/>
    </row>
    <row r="22" spans="1:12" ht="19.5">
      <c r="A22" s="150"/>
      <c r="B22" s="140" t="s">
        <v>517</v>
      </c>
      <c r="C22" s="140"/>
      <c r="D22" s="140"/>
      <c r="E22" s="140"/>
      <c r="F22" s="143"/>
      <c r="G22" s="141"/>
      <c r="H22" s="141"/>
      <c r="I22" s="140" t="s">
        <v>521</v>
      </c>
      <c r="J22" s="140"/>
      <c r="K22" s="141"/>
      <c r="L22" s="143"/>
    </row>
    <row r="23" spans="1:12" ht="19.5">
      <c r="A23" s="204" t="s">
        <v>514</v>
      </c>
      <c r="B23" s="184"/>
      <c r="C23" s="184"/>
      <c r="D23" s="184"/>
      <c r="E23" s="184"/>
      <c r="F23" s="143"/>
      <c r="G23" s="207"/>
      <c r="H23" s="154"/>
      <c r="I23" s="154"/>
      <c r="J23" s="154"/>
      <c r="K23" s="141"/>
      <c r="L23" s="143"/>
    </row>
    <row r="24" spans="1:12" ht="30.75" customHeight="1">
      <c r="A24" s="200"/>
      <c r="B24" s="297" t="s">
        <v>604</v>
      </c>
      <c r="C24" s="297"/>
      <c r="D24" s="297"/>
      <c r="E24" s="297"/>
      <c r="F24" s="156"/>
      <c r="G24" s="294" t="s">
        <v>605</v>
      </c>
      <c r="H24" s="294"/>
      <c r="I24" s="294"/>
      <c r="J24" s="294"/>
      <c r="K24" s="225"/>
      <c r="L24" s="225"/>
    </row>
    <row r="25" spans="1:12" ht="15.75">
      <c r="A25" s="200"/>
      <c r="B25" s="2"/>
      <c r="C25" s="241" t="s">
        <v>579</v>
      </c>
      <c r="D25" s="242"/>
      <c r="E25" s="157">
        <v>270000</v>
      </c>
      <c r="F25" s="225"/>
      <c r="G25" s="174"/>
      <c r="H25" s="241" t="s">
        <v>579</v>
      </c>
      <c r="I25" s="242"/>
      <c r="J25" s="157">
        <v>270000</v>
      </c>
      <c r="K25" s="225"/>
      <c r="L25" s="225"/>
    </row>
    <row r="26" spans="1:12" ht="15.75">
      <c r="A26" s="200"/>
      <c r="B26" s="2"/>
      <c r="C26" s="243" t="s">
        <v>580</v>
      </c>
      <c r="D26" s="244"/>
      <c r="E26" s="157">
        <v>72900</v>
      </c>
      <c r="F26" s="225"/>
      <c r="G26" s="236"/>
      <c r="H26" s="243" t="s">
        <v>580</v>
      </c>
      <c r="I26" s="244"/>
      <c r="J26" s="157">
        <v>72900</v>
      </c>
      <c r="K26" s="225"/>
      <c r="L26" s="225"/>
    </row>
    <row r="27" spans="1:12" ht="15.75">
      <c r="A27" s="200"/>
      <c r="B27" s="2"/>
      <c r="C27" s="246"/>
      <c r="D27" s="236"/>
      <c r="E27" s="155"/>
      <c r="F27" s="225"/>
      <c r="G27" s="236"/>
      <c r="H27" s="246"/>
      <c r="I27" s="236"/>
      <c r="J27" s="155"/>
      <c r="K27" s="225"/>
      <c r="L27" s="225"/>
    </row>
    <row r="28" spans="1:12" ht="15.75">
      <c r="A28" s="200"/>
      <c r="B28" s="197" t="s">
        <v>606</v>
      </c>
      <c r="C28" s="197"/>
      <c r="D28" s="197"/>
      <c r="E28" s="207"/>
      <c r="G28" s="197" t="s">
        <v>606</v>
      </c>
      <c r="H28" s="200"/>
      <c r="I28" s="208"/>
      <c r="J28" s="155"/>
      <c r="K28" s="225"/>
      <c r="L28" s="225"/>
    </row>
    <row r="29" spans="1:12" ht="15.75">
      <c r="A29" s="200"/>
      <c r="B29" s="176"/>
      <c r="C29" s="201" t="s">
        <v>607</v>
      </c>
      <c r="D29" s="180"/>
      <c r="E29" s="157">
        <v>40000</v>
      </c>
      <c r="G29" s="200"/>
      <c r="H29" s="201" t="s">
        <v>608</v>
      </c>
      <c r="I29" s="209"/>
      <c r="J29" s="157">
        <v>40000</v>
      </c>
      <c r="K29" s="225"/>
      <c r="L29" s="225"/>
    </row>
    <row r="30" spans="1:12" ht="15.75">
      <c r="A30" s="200"/>
      <c r="B30" s="154"/>
      <c r="C30" s="246"/>
      <c r="D30" s="236"/>
      <c r="E30" s="155"/>
      <c r="F30" s="161"/>
      <c r="G30" s="236"/>
      <c r="H30" s="246"/>
      <c r="I30" s="236"/>
      <c r="J30" s="155"/>
      <c r="K30" s="161"/>
      <c r="L30" s="161"/>
    </row>
    <row r="31" spans="1:12" ht="15.75">
      <c r="A31" s="200"/>
      <c r="B31" s="154"/>
      <c r="C31" s="154"/>
      <c r="D31" s="236"/>
      <c r="E31" s="155"/>
      <c r="F31" s="161"/>
      <c r="G31" s="154"/>
      <c r="H31" s="154"/>
      <c r="I31" s="236"/>
      <c r="J31" s="155"/>
      <c r="K31" s="161"/>
      <c r="L31" s="161"/>
    </row>
    <row r="32" spans="1:12" ht="18.75">
      <c r="A32" s="175" t="s">
        <v>610</v>
      </c>
      <c r="B32" s="144"/>
      <c r="C32" s="144"/>
      <c r="D32" s="144"/>
      <c r="E32" s="144"/>
      <c r="F32" s="164"/>
      <c r="G32" s="144"/>
      <c r="H32" s="165"/>
      <c r="I32" s="166"/>
      <c r="J32" s="149"/>
      <c r="K32" s="148"/>
      <c r="L32" s="143"/>
    </row>
    <row r="33" spans="1:12" ht="18.75">
      <c r="A33" s="152"/>
      <c r="B33" s="152"/>
      <c r="C33" s="152"/>
      <c r="D33" s="152"/>
      <c r="E33" s="152"/>
      <c r="F33" s="167"/>
      <c r="G33" s="152"/>
      <c r="H33" s="152"/>
      <c r="I33" s="152"/>
      <c r="J33" s="149"/>
      <c r="K33" s="148"/>
      <c r="L33" s="143"/>
    </row>
    <row r="34" spans="1:11" ht="16.5">
      <c r="A34" s="163"/>
      <c r="B34" s="144"/>
      <c r="C34" s="144"/>
      <c r="D34" s="144"/>
      <c r="E34" s="144"/>
      <c r="F34" s="164"/>
      <c r="G34" s="298" t="s">
        <v>515</v>
      </c>
      <c r="H34" s="298"/>
      <c r="I34" s="298"/>
      <c r="J34" s="151"/>
      <c r="K34" s="155"/>
    </row>
    <row r="35" spans="1:9" ht="16.5">
      <c r="A35" s="163"/>
      <c r="B35" s="144"/>
      <c r="C35" s="144"/>
      <c r="D35" s="144"/>
      <c r="E35" s="144"/>
      <c r="F35" s="164"/>
      <c r="G35" s="298" t="s">
        <v>78</v>
      </c>
      <c r="H35" s="298"/>
      <c r="I35" s="298"/>
    </row>
    <row r="36" spans="1:10" ht="15.75" hidden="1">
      <c r="A36" s="2" t="s">
        <v>518</v>
      </c>
      <c r="B36" s="2"/>
      <c r="C36" s="225"/>
      <c r="D36" s="225"/>
      <c r="E36" s="225"/>
      <c r="F36" s="2"/>
      <c r="G36" s="2"/>
      <c r="H36" s="2"/>
      <c r="I36" s="225"/>
      <c r="J36" s="249">
        <v>1000000</v>
      </c>
    </row>
    <row r="37" spans="1:10" ht="15.75" hidden="1">
      <c r="A37" s="2" t="s">
        <v>519</v>
      </c>
      <c r="B37" s="2"/>
      <c r="C37" s="225"/>
      <c r="D37" s="225"/>
      <c r="E37" s="225"/>
      <c r="F37" s="2"/>
      <c r="G37" s="2"/>
      <c r="H37" s="2"/>
      <c r="I37" s="225"/>
      <c r="J37" s="249">
        <v>10000</v>
      </c>
    </row>
    <row r="38" spans="1:10" ht="15.75" hidden="1">
      <c r="A38" s="2" t="s">
        <v>520</v>
      </c>
      <c r="B38" s="225"/>
      <c r="C38" s="225"/>
      <c r="D38" s="225"/>
      <c r="E38" s="225"/>
      <c r="F38" s="2"/>
      <c r="G38" s="2"/>
      <c r="H38" s="2"/>
      <c r="I38" s="225"/>
      <c r="J38" s="168">
        <f>J36-J37</f>
        <v>990000</v>
      </c>
    </row>
    <row r="39" spans="1:10" ht="18.75">
      <c r="A39" s="135"/>
      <c r="F39" s="135"/>
      <c r="G39" s="135"/>
      <c r="H39" s="135"/>
      <c r="J39" s="147"/>
    </row>
    <row r="41" ht="15">
      <c r="J41" s="39"/>
    </row>
    <row r="42" ht="15">
      <c r="J42" s="39"/>
    </row>
    <row r="43" ht="18.75">
      <c r="J43" s="146"/>
    </row>
    <row r="44" ht="15">
      <c r="J44" s="39"/>
    </row>
  </sheetData>
  <sheetProtection/>
  <mergeCells count="6">
    <mergeCell ref="A1:K1"/>
    <mergeCell ref="A2:J2"/>
    <mergeCell ref="B24:E24"/>
    <mergeCell ref="G24:J24"/>
    <mergeCell ref="G34:I34"/>
    <mergeCell ref="G35:I35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8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3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2.28125" style="26" customWidth="1"/>
    <col min="2" max="2" width="11.57421875" style="30" customWidth="1"/>
    <col min="3" max="4" width="11.140625" style="30" customWidth="1"/>
    <col min="5" max="5" width="11.57421875" style="30" customWidth="1"/>
    <col min="6" max="16384" width="9.140625" style="30" customWidth="1"/>
  </cols>
  <sheetData>
    <row r="1" spans="1:6" s="23" customFormat="1" ht="48.75" customHeight="1">
      <c r="A1" s="334" t="s">
        <v>638</v>
      </c>
      <c r="B1" s="334"/>
      <c r="C1" s="334"/>
      <c r="D1" s="334"/>
      <c r="E1" s="334"/>
      <c r="F1" s="117"/>
    </row>
    <row r="2" spans="1:5" s="23" customFormat="1" ht="13.5" customHeight="1">
      <c r="A2" s="122"/>
      <c r="B2" s="122"/>
      <c r="C2" s="122"/>
      <c r="D2" s="122"/>
      <c r="E2" s="122"/>
    </row>
    <row r="3" spans="1:5" s="23" customFormat="1" ht="40.5" customHeight="1">
      <c r="A3" s="335" t="s">
        <v>632</v>
      </c>
      <c r="B3" s="335"/>
      <c r="C3" s="335"/>
      <c r="D3" s="335"/>
      <c r="E3" s="335"/>
    </row>
    <row r="4" spans="1:5" s="23" customFormat="1" ht="14.25" customHeight="1">
      <c r="A4" s="24"/>
      <c r="B4" s="24"/>
      <c r="C4" s="24"/>
      <c r="D4" s="24"/>
      <c r="E4" s="123" t="s">
        <v>474</v>
      </c>
    </row>
    <row r="5" spans="1:6" s="27" customFormat="1" ht="21.75" customHeight="1">
      <c r="A5" s="114" t="s">
        <v>9</v>
      </c>
      <c r="B5" s="25" t="s">
        <v>504</v>
      </c>
      <c r="C5" s="25" t="s">
        <v>529</v>
      </c>
      <c r="D5" s="25" t="s">
        <v>633</v>
      </c>
      <c r="E5" s="25" t="s">
        <v>5</v>
      </c>
      <c r="F5" s="26"/>
    </row>
    <row r="6" spans="1:5" ht="15">
      <c r="A6" s="28" t="s">
        <v>386</v>
      </c>
      <c r="B6" s="29">
        <v>535000</v>
      </c>
      <c r="C6" s="29">
        <v>535000</v>
      </c>
      <c r="D6" s="29">
        <v>535000</v>
      </c>
      <c r="E6" s="29">
        <f aca="true" t="shared" si="0" ref="E6:E21">SUM(B6:D6)</f>
        <v>1605000</v>
      </c>
    </row>
    <row r="7" spans="1:5" ht="15">
      <c r="A7" s="28" t="s">
        <v>384</v>
      </c>
      <c r="B7" s="29"/>
      <c r="C7" s="29"/>
      <c r="D7" s="29"/>
      <c r="E7" s="29">
        <f t="shared" si="0"/>
        <v>0</v>
      </c>
    </row>
    <row r="8" spans="1:5" ht="15">
      <c r="A8" s="28" t="s">
        <v>29</v>
      </c>
      <c r="B8" s="29">
        <v>5000</v>
      </c>
      <c r="C8" s="29">
        <v>5000</v>
      </c>
      <c r="D8" s="29">
        <v>5000</v>
      </c>
      <c r="E8" s="29">
        <f t="shared" si="0"/>
        <v>15000</v>
      </c>
    </row>
    <row r="9" spans="1:5" ht="32.25" customHeight="1">
      <c r="A9" s="31" t="s">
        <v>30</v>
      </c>
      <c r="B9" s="29">
        <v>80000</v>
      </c>
      <c r="C9" s="29">
        <v>80000</v>
      </c>
      <c r="D9" s="29">
        <v>80000</v>
      </c>
      <c r="E9" s="29">
        <f t="shared" si="0"/>
        <v>240000</v>
      </c>
    </row>
    <row r="10" spans="1:5" ht="20.25" customHeight="1">
      <c r="A10" s="28" t="s">
        <v>31</v>
      </c>
      <c r="B10" s="29"/>
      <c r="C10" s="29"/>
      <c r="D10" s="29"/>
      <c r="E10" s="29">
        <f t="shared" si="0"/>
        <v>0</v>
      </c>
    </row>
    <row r="11" spans="1:5" ht="19.5" customHeight="1">
      <c r="A11" s="28" t="s">
        <v>32</v>
      </c>
      <c r="B11" s="29"/>
      <c r="C11" s="29"/>
      <c r="D11" s="29"/>
      <c r="E11" s="29">
        <f t="shared" si="0"/>
        <v>0</v>
      </c>
    </row>
    <row r="12" spans="1:5" ht="15.75" customHeight="1">
      <c r="A12" s="31" t="s">
        <v>385</v>
      </c>
      <c r="B12" s="29"/>
      <c r="C12" s="29"/>
      <c r="D12" s="29"/>
      <c r="E12" s="29">
        <f t="shared" si="0"/>
        <v>0</v>
      </c>
    </row>
    <row r="13" spans="1:5" s="34" customFormat="1" ht="14.25">
      <c r="A13" s="32" t="s">
        <v>40</v>
      </c>
      <c r="B13" s="33">
        <f>SUM(B6:B12)</f>
        <v>620000</v>
      </c>
      <c r="C13" s="33">
        <f>SUM(C6:C12)</f>
        <v>620000</v>
      </c>
      <c r="D13" s="33">
        <f>SUM(D6:D12)</f>
        <v>620000</v>
      </c>
      <c r="E13" s="33">
        <f>SUM(E6:E12)</f>
        <v>1860000</v>
      </c>
    </row>
    <row r="14" spans="1:5" ht="15">
      <c r="A14" s="32" t="s">
        <v>41</v>
      </c>
      <c r="B14" s="33">
        <f>ROUNDDOWN(B13*0.5,0)</f>
        <v>310000</v>
      </c>
      <c r="C14" s="33">
        <f>ROUNDDOWN(C13*0.5,0)</f>
        <v>310000</v>
      </c>
      <c r="D14" s="33">
        <f>ROUNDDOWN(D13*0.5,0)</f>
        <v>310000</v>
      </c>
      <c r="E14" s="33">
        <f t="shared" si="0"/>
        <v>930000</v>
      </c>
    </row>
    <row r="15" spans="1:5" ht="19.5" customHeight="1">
      <c r="A15" s="31" t="s">
        <v>33</v>
      </c>
      <c r="B15" s="29"/>
      <c r="C15" s="29"/>
      <c r="D15" s="29"/>
      <c r="E15" s="29">
        <f t="shared" si="0"/>
        <v>0</v>
      </c>
    </row>
    <row r="16" spans="1:5" ht="20.25" customHeight="1">
      <c r="A16" s="31" t="s">
        <v>37</v>
      </c>
      <c r="B16" s="29"/>
      <c r="C16" s="29"/>
      <c r="D16" s="29"/>
      <c r="E16" s="29">
        <f t="shared" si="0"/>
        <v>0</v>
      </c>
    </row>
    <row r="17" spans="1:5" ht="17.25" customHeight="1">
      <c r="A17" s="31" t="s">
        <v>34</v>
      </c>
      <c r="B17" s="29"/>
      <c r="C17" s="29"/>
      <c r="D17" s="29"/>
      <c r="E17" s="29">
        <f t="shared" si="0"/>
        <v>0</v>
      </c>
    </row>
    <row r="18" spans="1:5" ht="14.25" customHeight="1">
      <c r="A18" s="28" t="s">
        <v>35</v>
      </c>
      <c r="B18" s="29"/>
      <c r="C18" s="29"/>
      <c r="D18" s="29"/>
      <c r="E18" s="29">
        <f t="shared" si="0"/>
        <v>0</v>
      </c>
    </row>
    <row r="19" spans="1:5" ht="15">
      <c r="A19" s="28" t="s">
        <v>36</v>
      </c>
      <c r="B19" s="29"/>
      <c r="C19" s="29"/>
      <c r="D19" s="29"/>
      <c r="E19" s="29">
        <f t="shared" si="0"/>
        <v>0</v>
      </c>
    </row>
    <row r="20" spans="1:5" ht="15">
      <c r="A20" s="28" t="s">
        <v>38</v>
      </c>
      <c r="B20" s="29"/>
      <c r="C20" s="29"/>
      <c r="D20" s="29"/>
      <c r="E20" s="29">
        <f t="shared" si="0"/>
        <v>0</v>
      </c>
    </row>
    <row r="21" spans="1:5" ht="24">
      <c r="A21" s="31" t="s">
        <v>90</v>
      </c>
      <c r="B21" s="29"/>
      <c r="C21" s="29"/>
      <c r="D21" s="29"/>
      <c r="E21" s="29">
        <f t="shared" si="0"/>
        <v>0</v>
      </c>
    </row>
    <row r="22" spans="1:5" s="34" customFormat="1" ht="18" customHeight="1">
      <c r="A22" s="35" t="s">
        <v>42</v>
      </c>
      <c r="B22" s="33">
        <f>SUM(B15:B21)</f>
        <v>0</v>
      </c>
      <c r="C22" s="33">
        <f>SUM(C15:C21)</f>
        <v>0</v>
      </c>
      <c r="D22" s="33">
        <f>SUM(D15:D21)</f>
        <v>0</v>
      </c>
      <c r="E22" s="33">
        <f>SUM(E15:E21)</f>
        <v>0</v>
      </c>
    </row>
    <row r="23" spans="1:5" s="34" customFormat="1" ht="18.75" customHeight="1">
      <c r="A23" s="35" t="s">
        <v>43</v>
      </c>
      <c r="B23" s="33">
        <f>B14-B22</f>
        <v>310000</v>
      </c>
      <c r="C23" s="33">
        <f>C14-C22</f>
        <v>310000</v>
      </c>
      <c r="D23" s="33">
        <f>D14-D22</f>
        <v>310000</v>
      </c>
      <c r="E23" s="33">
        <f>E14-E22</f>
        <v>930000</v>
      </c>
    </row>
    <row r="24" spans="1:5" s="34" customFormat="1" ht="25.5" customHeight="1">
      <c r="A24" s="36" t="s">
        <v>55</v>
      </c>
      <c r="B24" s="33"/>
      <c r="C24" s="33"/>
      <c r="D24" s="33"/>
      <c r="E24" s="33">
        <f>SUM(B24:D24)</f>
        <v>0</v>
      </c>
    </row>
    <row r="25" spans="1:5" s="34" customFormat="1" ht="18.75" customHeight="1">
      <c r="A25" s="94"/>
      <c r="B25" s="95"/>
      <c r="C25" s="95"/>
      <c r="D25" s="95"/>
      <c r="E25" s="95"/>
    </row>
    <row r="26" spans="1:5" s="34" customFormat="1" ht="27.75" customHeight="1">
      <c r="A26" s="336" t="s">
        <v>378</v>
      </c>
      <c r="B26" s="336"/>
      <c r="C26" s="336"/>
      <c r="D26" s="336"/>
      <c r="E26" s="336"/>
    </row>
    <row r="27" ht="18.75" customHeight="1"/>
    <row r="28" ht="15">
      <c r="A28" s="96" t="s">
        <v>634</v>
      </c>
    </row>
    <row r="29" spans="1:3" ht="15">
      <c r="A29" s="37" t="s">
        <v>498</v>
      </c>
      <c r="C29" s="62"/>
    </row>
    <row r="30" ht="15">
      <c r="C30" s="62"/>
    </row>
    <row r="31" spans="1:4" ht="15">
      <c r="A31" s="62" t="s">
        <v>505</v>
      </c>
      <c r="B31" s="26"/>
      <c r="D31" s="62" t="s">
        <v>531</v>
      </c>
    </row>
    <row r="32" spans="1:4" ht="15">
      <c r="A32" s="62" t="s">
        <v>506</v>
      </c>
      <c r="B32" s="26"/>
      <c r="D32" s="62" t="s">
        <v>78</v>
      </c>
    </row>
  </sheetData>
  <sheetProtection/>
  <mergeCells count="3">
    <mergeCell ref="A1:E1"/>
    <mergeCell ref="A3:E3"/>
    <mergeCell ref="A26:E26"/>
  </mergeCells>
  <printOptions horizontalCentered="1"/>
  <pageMargins left="0.11811023622047245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8"/>
  <sheetViews>
    <sheetView zoomScalePageLayoutView="0" workbookViewId="0" topLeftCell="A1">
      <selection activeCell="K11" sqref="K11:K12"/>
    </sheetView>
  </sheetViews>
  <sheetFormatPr defaultColWidth="9.140625" defaultRowHeight="15"/>
  <cols>
    <col min="1" max="1" width="3.28125" style="0" customWidth="1"/>
    <col min="2" max="2" width="2.421875" style="0" customWidth="1"/>
    <col min="3" max="3" width="18.140625" style="0" customWidth="1"/>
    <col min="4" max="4" width="8.57421875" style="0" customWidth="1"/>
    <col min="5" max="5" width="11.28125" style="0" customWidth="1"/>
    <col min="6" max="6" width="4.140625" style="0" customWidth="1"/>
    <col min="7" max="7" width="3.7109375" style="0" customWidth="1"/>
    <col min="8" max="8" width="5.28125" style="0" customWidth="1"/>
    <col min="9" max="9" width="16.28125" style="0" customWidth="1"/>
    <col min="10" max="10" width="13.00390625" style="0" customWidth="1"/>
    <col min="11" max="11" width="9.7109375" style="0" customWidth="1"/>
  </cols>
  <sheetData>
    <row r="1" spans="1:11" s="143" customFormat="1" ht="40.5" customHeight="1">
      <c r="A1" s="295" t="s">
        <v>600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</row>
    <row r="2" spans="1:11" s="143" customFormat="1" ht="18.75">
      <c r="A2" s="296" t="s">
        <v>522</v>
      </c>
      <c r="B2" s="296"/>
      <c r="C2" s="296"/>
      <c r="D2" s="296"/>
      <c r="E2" s="296"/>
      <c r="F2" s="296"/>
      <c r="G2" s="296"/>
      <c r="H2" s="296"/>
      <c r="I2" s="296"/>
      <c r="J2" s="296"/>
      <c r="K2" s="148"/>
    </row>
    <row r="3" spans="1:11" s="143" customFormat="1" ht="19.5">
      <c r="A3" s="140" t="s">
        <v>513</v>
      </c>
      <c r="B3" s="140"/>
      <c r="C3" s="140"/>
      <c r="D3" s="140"/>
      <c r="E3" s="140"/>
      <c r="F3" s="141"/>
      <c r="G3" s="140"/>
      <c r="H3" s="140"/>
      <c r="I3" s="140"/>
      <c r="J3" s="149"/>
      <c r="K3" s="148"/>
    </row>
    <row r="4" spans="1:10" s="163" customFormat="1" ht="16.5">
      <c r="A4" s="2"/>
      <c r="B4" s="154" t="s">
        <v>535</v>
      </c>
      <c r="C4" s="154"/>
      <c r="D4" s="237"/>
      <c r="E4" s="237"/>
      <c r="F4" s="237"/>
      <c r="G4" s="237"/>
      <c r="H4" s="237"/>
      <c r="I4" s="237"/>
      <c r="J4" s="155"/>
    </row>
    <row r="5" spans="1:10" s="163" customFormat="1" ht="16.5">
      <c r="A5" s="2"/>
      <c r="B5" s="169"/>
      <c r="C5" s="238" t="s">
        <v>575</v>
      </c>
      <c r="D5" s="239"/>
      <c r="E5" s="239"/>
      <c r="F5" s="239"/>
      <c r="G5" s="157"/>
      <c r="H5" s="239"/>
      <c r="I5" s="180">
        <v>248920</v>
      </c>
      <c r="J5" s="177"/>
    </row>
    <row r="6" spans="1:14" s="143" customFormat="1" ht="18.75">
      <c r="A6" s="158"/>
      <c r="B6" s="154"/>
      <c r="C6" s="173"/>
      <c r="D6" s="220" t="s">
        <v>524</v>
      </c>
      <c r="E6" s="161"/>
      <c r="F6" s="156"/>
      <c r="G6" s="159"/>
      <c r="H6" s="159"/>
      <c r="I6" s="219">
        <f>SUM(I4:I5)</f>
        <v>248920</v>
      </c>
      <c r="J6" s="177"/>
      <c r="K6" s="148"/>
      <c r="L6" s="154"/>
      <c r="M6" s="195"/>
      <c r="N6" s="145"/>
    </row>
    <row r="7" spans="1:16" s="143" customFormat="1" ht="18.75">
      <c r="A7" s="186" t="s">
        <v>514</v>
      </c>
      <c r="B7" s="187"/>
      <c r="C7" s="187"/>
      <c r="D7" s="187"/>
      <c r="E7" s="187"/>
      <c r="F7" s="188"/>
      <c r="G7" s="189"/>
      <c r="H7" s="189"/>
      <c r="I7" s="190"/>
      <c r="J7" s="177"/>
      <c r="K7" s="142"/>
      <c r="L7" s="145"/>
      <c r="M7" s="145"/>
      <c r="N7" s="145"/>
      <c r="O7" s="145"/>
      <c r="P7" s="145"/>
    </row>
    <row r="8" spans="1:11" ht="15.75">
      <c r="A8" s="158"/>
      <c r="B8" s="197" t="s">
        <v>576</v>
      </c>
      <c r="C8" s="139"/>
      <c r="D8" s="154"/>
      <c r="E8" s="154"/>
      <c r="F8" s="156"/>
      <c r="G8" s="176"/>
      <c r="H8" s="176"/>
      <c r="I8" s="176"/>
      <c r="J8" s="155"/>
      <c r="K8" s="39"/>
    </row>
    <row r="9" spans="1:11" ht="15.75">
      <c r="A9" s="158"/>
      <c r="B9" s="174"/>
      <c r="C9" s="198" t="s">
        <v>537</v>
      </c>
      <c r="D9" s="170"/>
      <c r="E9" s="170"/>
      <c r="F9" s="178"/>
      <c r="G9" s="180"/>
      <c r="H9" s="180"/>
      <c r="I9" s="180">
        <v>196000</v>
      </c>
      <c r="J9" s="169"/>
      <c r="K9" s="39"/>
    </row>
    <row r="10" spans="1:11" ht="15.75">
      <c r="A10" s="158"/>
      <c r="B10" s="158"/>
      <c r="C10" s="199" t="s">
        <v>538</v>
      </c>
      <c r="D10" s="172"/>
      <c r="E10" s="172"/>
      <c r="F10" s="181"/>
      <c r="G10" s="183"/>
      <c r="H10" s="183"/>
      <c r="I10" s="183">
        <v>52920</v>
      </c>
      <c r="J10" s="169"/>
      <c r="K10" s="39"/>
    </row>
    <row r="11" spans="1:16" s="143" customFormat="1" ht="18.75">
      <c r="A11" s="158"/>
      <c r="B11" s="174"/>
      <c r="C11" s="200"/>
      <c r="D11" s="220" t="s">
        <v>524</v>
      </c>
      <c r="E11" s="161"/>
      <c r="F11" s="156"/>
      <c r="G11" s="159"/>
      <c r="H11" s="159"/>
      <c r="I11" s="219">
        <f>SUM(I9:I10)</f>
        <v>248920</v>
      </c>
      <c r="J11" s="177"/>
      <c r="K11" s="200"/>
      <c r="L11" s="200"/>
      <c r="M11" s="145"/>
      <c r="N11" s="145"/>
      <c r="O11" s="145"/>
      <c r="P11" s="145"/>
    </row>
    <row r="12" spans="1:16" s="143" customFormat="1" ht="18.75">
      <c r="A12" s="158"/>
      <c r="B12" s="174"/>
      <c r="C12" s="200"/>
      <c r="D12" s="139"/>
      <c r="E12" s="154"/>
      <c r="F12" s="156"/>
      <c r="G12" s="176"/>
      <c r="H12" s="176"/>
      <c r="I12" s="176"/>
      <c r="J12" s="177"/>
      <c r="K12" s="200"/>
      <c r="L12" s="200"/>
      <c r="M12" s="145"/>
      <c r="N12" s="145"/>
      <c r="O12" s="145"/>
      <c r="P12" s="145"/>
    </row>
    <row r="13" spans="1:11" ht="18.75">
      <c r="A13" s="137" t="s">
        <v>516</v>
      </c>
      <c r="B13" s="137"/>
      <c r="C13" s="137"/>
      <c r="D13" s="137"/>
      <c r="E13" s="137"/>
      <c r="F13" s="137"/>
      <c r="G13" s="137"/>
      <c r="H13" s="137"/>
      <c r="I13" s="138"/>
      <c r="J13" s="138"/>
      <c r="K13" s="135"/>
    </row>
    <row r="14" spans="1:11" s="143" customFormat="1" ht="19.5">
      <c r="A14" s="150"/>
      <c r="B14" s="140" t="s">
        <v>517</v>
      </c>
      <c r="C14" s="140"/>
      <c r="D14" s="140"/>
      <c r="E14" s="140"/>
      <c r="G14" s="141"/>
      <c r="H14" s="141"/>
      <c r="I14" s="140" t="s">
        <v>521</v>
      </c>
      <c r="J14" s="140"/>
      <c r="K14" s="141"/>
    </row>
    <row r="15" spans="1:11" s="143" customFormat="1" ht="19.5">
      <c r="A15" s="204" t="s">
        <v>514</v>
      </c>
      <c r="B15" s="184"/>
      <c r="C15" s="184"/>
      <c r="D15" s="184"/>
      <c r="E15" s="184"/>
      <c r="G15" s="207"/>
      <c r="H15" s="154"/>
      <c r="I15" s="154"/>
      <c r="J15" s="154"/>
      <c r="K15" s="141"/>
    </row>
    <row r="16" spans="1:10" s="225" customFormat="1" ht="15.75" customHeight="1">
      <c r="A16" s="200"/>
      <c r="B16" s="2" t="s">
        <v>577</v>
      </c>
      <c r="C16" s="214"/>
      <c r="D16" s="214"/>
      <c r="E16" s="156"/>
      <c r="G16" s="197" t="s">
        <v>578</v>
      </c>
      <c r="H16" s="240"/>
      <c r="I16" s="240"/>
      <c r="J16" s="155"/>
    </row>
    <row r="17" spans="1:10" s="225" customFormat="1" ht="15.75">
      <c r="A17" s="200"/>
      <c r="B17" s="2"/>
      <c r="C17" s="241" t="s">
        <v>579</v>
      </c>
      <c r="D17" s="242"/>
      <c r="E17" s="157">
        <v>79370</v>
      </c>
      <c r="G17" s="174"/>
      <c r="H17" s="241" t="s">
        <v>579</v>
      </c>
      <c r="I17" s="242"/>
      <c r="J17" s="157">
        <v>40000</v>
      </c>
    </row>
    <row r="18" spans="1:10" s="225" customFormat="1" ht="15.75">
      <c r="A18" s="200"/>
      <c r="B18" s="2"/>
      <c r="C18" s="243" t="s">
        <v>580</v>
      </c>
      <c r="D18" s="244"/>
      <c r="E18" s="157">
        <v>21430</v>
      </c>
      <c r="G18" s="236"/>
      <c r="H18" s="243" t="s">
        <v>580</v>
      </c>
      <c r="I18" s="244"/>
      <c r="J18" s="157">
        <v>10800</v>
      </c>
    </row>
    <row r="19" spans="1:10" s="225" customFormat="1" ht="15.75">
      <c r="A19" s="200"/>
      <c r="B19" s="2"/>
      <c r="C19" s="214"/>
      <c r="D19" s="214"/>
      <c r="E19" s="156"/>
      <c r="G19" s="2" t="s">
        <v>581</v>
      </c>
      <c r="H19" s="236"/>
      <c r="I19" s="236"/>
      <c r="J19" s="224"/>
    </row>
    <row r="20" spans="1:10" s="225" customFormat="1" ht="15.75">
      <c r="A20" s="200"/>
      <c r="B20" s="2"/>
      <c r="C20" s="214"/>
      <c r="D20" s="214"/>
      <c r="E20" s="156"/>
      <c r="G20" s="236"/>
      <c r="H20" s="241" t="s">
        <v>579</v>
      </c>
      <c r="I20" s="245"/>
      <c r="J20" s="157">
        <v>39370</v>
      </c>
    </row>
    <row r="21" spans="1:10" s="225" customFormat="1" ht="15.75">
      <c r="A21" s="200"/>
      <c r="B21" s="2"/>
      <c r="C21" s="214"/>
      <c r="D21" s="214"/>
      <c r="E21" s="156"/>
      <c r="G21" s="236"/>
      <c r="H21" s="243" t="s">
        <v>580</v>
      </c>
      <c r="I21" s="244"/>
      <c r="J21" s="157">
        <v>10630</v>
      </c>
    </row>
    <row r="22" spans="1:10" s="225" customFormat="1" ht="15.75">
      <c r="A22" s="200"/>
      <c r="B22" s="2"/>
      <c r="C22" s="214"/>
      <c r="D22" s="214"/>
      <c r="E22" s="156"/>
      <c r="G22" s="236"/>
      <c r="H22" s="246"/>
      <c r="I22" s="236"/>
      <c r="J22" s="155"/>
    </row>
    <row r="23" spans="1:10" s="225" customFormat="1" ht="15.75">
      <c r="A23" s="200"/>
      <c r="B23" s="2" t="s">
        <v>577</v>
      </c>
      <c r="C23" s="214"/>
      <c r="D23" s="214"/>
      <c r="E23" s="156"/>
      <c r="G23" s="247" t="s">
        <v>582</v>
      </c>
      <c r="H23" s="246"/>
      <c r="I23" s="236"/>
      <c r="J23" s="155"/>
    </row>
    <row r="24" spans="1:10" s="225" customFormat="1" ht="15.75">
      <c r="A24" s="200"/>
      <c r="B24" s="2"/>
      <c r="C24" s="241" t="s">
        <v>579</v>
      </c>
      <c r="D24" s="242"/>
      <c r="E24" s="157">
        <v>250000</v>
      </c>
      <c r="G24" s="236"/>
      <c r="H24" s="241" t="s">
        <v>579</v>
      </c>
      <c r="I24" s="242"/>
      <c r="J24" s="157">
        <v>250000</v>
      </c>
    </row>
    <row r="25" spans="1:10" s="225" customFormat="1" ht="15.75">
      <c r="A25" s="200"/>
      <c r="B25" s="2"/>
      <c r="C25" s="243" t="s">
        <v>580</v>
      </c>
      <c r="D25" s="244"/>
      <c r="E25" s="157">
        <v>67500</v>
      </c>
      <c r="G25" s="236"/>
      <c r="H25" s="243" t="s">
        <v>580</v>
      </c>
      <c r="I25" s="244"/>
      <c r="J25" s="157">
        <v>67500</v>
      </c>
    </row>
    <row r="26" spans="1:10" s="225" customFormat="1" ht="15.75">
      <c r="A26" s="200"/>
      <c r="B26" s="2"/>
      <c r="C26" s="246"/>
      <c r="D26" s="236"/>
      <c r="E26" s="155"/>
      <c r="G26" s="236"/>
      <c r="H26" s="246"/>
      <c r="I26" s="236"/>
      <c r="J26" s="155"/>
    </row>
    <row r="27" spans="1:10" s="225" customFormat="1" ht="15.75">
      <c r="A27" s="200"/>
      <c r="B27" s="2" t="s">
        <v>583</v>
      </c>
      <c r="C27" s="246"/>
      <c r="D27" s="236"/>
      <c r="E27" s="155"/>
      <c r="G27" s="247" t="s">
        <v>584</v>
      </c>
      <c r="H27" s="246"/>
      <c r="I27" s="236"/>
      <c r="J27" s="155"/>
    </row>
    <row r="28" spans="1:10" s="225" customFormat="1" ht="15.75">
      <c r="A28" s="200"/>
      <c r="B28" s="2"/>
      <c r="C28" s="241" t="s">
        <v>579</v>
      </c>
      <c r="D28" s="242"/>
      <c r="E28" s="157">
        <v>10000</v>
      </c>
      <c r="G28" s="236"/>
      <c r="H28" s="241" t="s">
        <v>579</v>
      </c>
      <c r="I28" s="242"/>
      <c r="J28" s="157">
        <v>10000</v>
      </c>
    </row>
    <row r="29" spans="1:10" s="225" customFormat="1" ht="15.75">
      <c r="A29" s="200"/>
      <c r="B29" s="2"/>
      <c r="C29" s="243" t="s">
        <v>580</v>
      </c>
      <c r="D29" s="244"/>
      <c r="E29" s="157">
        <v>2700</v>
      </c>
      <c r="G29" s="236"/>
      <c r="H29" s="243" t="s">
        <v>580</v>
      </c>
      <c r="I29" s="244"/>
      <c r="J29" s="157">
        <v>2700</v>
      </c>
    </row>
    <row r="30" spans="1:10" s="225" customFormat="1" ht="15.75">
      <c r="A30" s="200"/>
      <c r="B30" s="2"/>
      <c r="C30" s="246"/>
      <c r="D30" s="236"/>
      <c r="E30" s="155"/>
      <c r="G30" s="236"/>
      <c r="H30" s="246"/>
      <c r="I30" s="236"/>
      <c r="J30" s="155"/>
    </row>
    <row r="31" spans="1:10" s="225" customFormat="1" ht="15.75">
      <c r="A31" s="200"/>
      <c r="B31" s="158" t="s">
        <v>540</v>
      </c>
      <c r="C31" s="161"/>
      <c r="D31" s="236"/>
      <c r="E31" s="236"/>
      <c r="G31" s="158" t="s">
        <v>526</v>
      </c>
      <c r="H31" s="161"/>
      <c r="I31" s="236"/>
      <c r="J31" s="236"/>
    </row>
    <row r="32" spans="1:10" s="225" customFormat="1" ht="15.75">
      <c r="A32" s="200"/>
      <c r="B32" s="158"/>
      <c r="C32" s="154" t="s">
        <v>585</v>
      </c>
      <c r="D32" s="236"/>
      <c r="E32" s="155"/>
      <c r="G32" s="158"/>
      <c r="H32" s="154" t="s">
        <v>586</v>
      </c>
      <c r="I32" s="236"/>
      <c r="J32" s="155"/>
    </row>
    <row r="33" spans="1:10" s="225" customFormat="1" ht="15.75">
      <c r="A33" s="200"/>
      <c r="B33" s="154"/>
      <c r="C33" s="170" t="s">
        <v>587</v>
      </c>
      <c r="D33" s="157"/>
      <c r="E33" s="157">
        <v>326655</v>
      </c>
      <c r="G33" s="154"/>
      <c r="H33" s="154"/>
      <c r="I33" s="245" t="s">
        <v>587</v>
      </c>
      <c r="J33" s="157">
        <v>326655</v>
      </c>
    </row>
    <row r="34" spans="1:10" s="225" customFormat="1" ht="15.75">
      <c r="A34" s="200"/>
      <c r="B34" s="2"/>
      <c r="C34" s="217" t="s">
        <v>588</v>
      </c>
      <c r="D34" s="157"/>
      <c r="E34" s="157">
        <v>88197</v>
      </c>
      <c r="G34" s="154"/>
      <c r="H34" s="154"/>
      <c r="I34" s="217" t="s">
        <v>588</v>
      </c>
      <c r="J34" s="157">
        <v>88197</v>
      </c>
    </row>
    <row r="35" spans="1:10" s="225" customFormat="1" ht="15.75">
      <c r="A35" s="200"/>
      <c r="B35" s="2"/>
      <c r="C35" s="214"/>
      <c r="D35" s="155"/>
      <c r="E35" s="155"/>
      <c r="G35" s="154"/>
      <c r="H35" s="154"/>
      <c r="I35" s="214"/>
      <c r="J35" s="155"/>
    </row>
    <row r="36" spans="1:10" s="225" customFormat="1" ht="15.75">
      <c r="A36" s="200"/>
      <c r="B36" s="158" t="s">
        <v>540</v>
      </c>
      <c r="C36" s="161"/>
      <c r="D36" s="236"/>
      <c r="E36" s="236"/>
      <c r="G36" s="158" t="s">
        <v>526</v>
      </c>
      <c r="H36" s="154"/>
      <c r="I36" s="214"/>
      <c r="J36" s="155"/>
    </row>
    <row r="37" spans="1:10" s="225" customFormat="1" ht="15.75">
      <c r="A37" s="200"/>
      <c r="B37" s="158"/>
      <c r="C37" s="154" t="s">
        <v>585</v>
      </c>
      <c r="D37" s="236"/>
      <c r="E37" s="155"/>
      <c r="G37" s="154"/>
      <c r="H37" s="154" t="s">
        <v>585</v>
      </c>
      <c r="I37" s="236"/>
      <c r="J37" s="155"/>
    </row>
    <row r="38" spans="1:10" s="225" customFormat="1" ht="15.75">
      <c r="A38" s="200"/>
      <c r="B38" s="154"/>
      <c r="C38" s="170" t="s">
        <v>587</v>
      </c>
      <c r="D38" s="157"/>
      <c r="E38" s="157">
        <v>1694644</v>
      </c>
      <c r="G38" s="154"/>
      <c r="H38" s="170" t="s">
        <v>587</v>
      </c>
      <c r="I38" s="157"/>
      <c r="J38" s="157">
        <v>1694644</v>
      </c>
    </row>
    <row r="39" spans="1:10" s="225" customFormat="1" ht="15.75">
      <c r="A39" s="200"/>
      <c r="B39" s="2"/>
      <c r="C39" s="217" t="s">
        <v>588</v>
      </c>
      <c r="D39" s="157"/>
      <c r="E39" s="157">
        <v>457554</v>
      </c>
      <c r="G39" s="154"/>
      <c r="H39" s="217" t="s">
        <v>588</v>
      </c>
      <c r="I39" s="157"/>
      <c r="J39" s="157">
        <v>457554</v>
      </c>
    </row>
    <row r="40" spans="1:10" s="225" customFormat="1" ht="15.75">
      <c r="A40" s="200"/>
      <c r="B40" s="2"/>
      <c r="C40" s="214"/>
      <c r="D40" s="155"/>
      <c r="E40" s="155"/>
      <c r="G40" s="154"/>
      <c r="H40" s="154"/>
      <c r="I40" s="214"/>
      <c r="J40" s="155"/>
    </row>
    <row r="41" spans="1:10" s="225" customFormat="1" ht="15.75">
      <c r="A41" s="200"/>
      <c r="B41" s="158" t="s">
        <v>540</v>
      </c>
      <c r="C41" s="214"/>
      <c r="D41" s="155"/>
      <c r="E41" s="155"/>
      <c r="G41" s="154"/>
      <c r="H41" s="154" t="s">
        <v>526</v>
      </c>
      <c r="I41" s="214"/>
      <c r="J41" s="155"/>
    </row>
    <row r="42" spans="1:10" s="225" customFormat="1" ht="15.75">
      <c r="A42" s="200"/>
      <c r="B42" s="2"/>
      <c r="C42" s="154" t="s">
        <v>586</v>
      </c>
      <c r="D42" s="236"/>
      <c r="E42" s="155"/>
      <c r="G42" s="154"/>
      <c r="H42" s="154" t="s">
        <v>586</v>
      </c>
      <c r="I42" s="236"/>
      <c r="J42" s="155"/>
    </row>
    <row r="43" spans="1:10" s="225" customFormat="1" ht="15.75">
      <c r="A43" s="200"/>
      <c r="B43" s="2"/>
      <c r="C43" s="245" t="s">
        <v>587</v>
      </c>
      <c r="D43" s="211"/>
      <c r="E43" s="157">
        <v>2271771</v>
      </c>
      <c r="G43" s="154"/>
      <c r="H43" s="154"/>
      <c r="I43" s="245" t="s">
        <v>587</v>
      </c>
      <c r="J43" s="157">
        <v>2271771</v>
      </c>
    </row>
    <row r="44" spans="1:10" s="225" customFormat="1" ht="15.75">
      <c r="A44" s="200"/>
      <c r="B44" s="2"/>
      <c r="C44" s="217" t="s">
        <v>588</v>
      </c>
      <c r="D44" s="218"/>
      <c r="E44" s="157">
        <v>613378</v>
      </c>
      <c r="G44" s="154"/>
      <c r="H44" s="154"/>
      <c r="I44" s="217" t="s">
        <v>588</v>
      </c>
      <c r="J44" s="157">
        <v>613378</v>
      </c>
    </row>
    <row r="45" spans="1:10" s="225" customFormat="1" ht="15.75">
      <c r="A45" s="200"/>
      <c r="B45" s="2"/>
      <c r="C45" s="214"/>
      <c r="D45" s="155"/>
      <c r="E45" s="155"/>
      <c r="G45" s="154"/>
      <c r="H45" s="154"/>
      <c r="I45" s="214"/>
      <c r="J45" s="155"/>
    </row>
    <row r="46" spans="1:10" s="225" customFormat="1" ht="15.75">
      <c r="A46" s="200"/>
      <c r="B46" s="158" t="s">
        <v>540</v>
      </c>
      <c r="C46" s="161"/>
      <c r="D46" s="236"/>
      <c r="E46" s="236"/>
      <c r="G46" s="154"/>
      <c r="H46" s="154"/>
      <c r="I46" s="236"/>
      <c r="J46" s="224"/>
    </row>
    <row r="47" spans="1:10" s="225" customFormat="1" ht="15.75">
      <c r="A47" s="200"/>
      <c r="B47" s="158"/>
      <c r="C47" s="154" t="s">
        <v>589</v>
      </c>
      <c r="D47" s="236"/>
      <c r="E47" s="236"/>
      <c r="G47" s="154"/>
      <c r="H47" s="154" t="s">
        <v>590</v>
      </c>
      <c r="I47" s="236"/>
      <c r="J47" s="224"/>
    </row>
    <row r="48" spans="1:10" s="225" customFormat="1" ht="15.75">
      <c r="A48" s="200"/>
      <c r="B48" s="154"/>
      <c r="C48" s="170" t="s">
        <v>587</v>
      </c>
      <c r="D48" s="157"/>
      <c r="E48" s="157">
        <v>582500</v>
      </c>
      <c r="G48" s="236"/>
      <c r="H48" s="246"/>
      <c r="I48" s="245" t="s">
        <v>579</v>
      </c>
      <c r="J48" s="157">
        <v>582500</v>
      </c>
    </row>
    <row r="49" spans="1:10" s="225" customFormat="1" ht="15.75">
      <c r="A49" s="200"/>
      <c r="B49" s="2"/>
      <c r="C49" s="217" t="s">
        <v>588</v>
      </c>
      <c r="D49" s="157"/>
      <c r="E49" s="157">
        <v>149175</v>
      </c>
      <c r="G49" s="236"/>
      <c r="H49" s="236"/>
      <c r="I49" s="217" t="s">
        <v>580</v>
      </c>
      <c r="J49" s="157">
        <v>149175</v>
      </c>
    </row>
    <row r="50" spans="1:10" s="225" customFormat="1" ht="15.75">
      <c r="A50" s="200"/>
      <c r="B50" s="2"/>
      <c r="C50" s="214"/>
      <c r="D50" s="155"/>
      <c r="E50" s="155"/>
      <c r="G50" s="236"/>
      <c r="H50" s="236"/>
      <c r="I50" s="214"/>
      <c r="J50" s="155"/>
    </row>
    <row r="51" spans="1:10" s="225" customFormat="1" ht="15.75">
      <c r="A51" s="200"/>
      <c r="B51" s="158" t="s">
        <v>540</v>
      </c>
      <c r="C51" s="161"/>
      <c r="D51" s="236"/>
      <c r="E51" s="236"/>
      <c r="G51" s="154" t="s">
        <v>526</v>
      </c>
      <c r="H51" s="154"/>
      <c r="I51" s="236"/>
      <c r="J51" s="224"/>
    </row>
    <row r="52" spans="1:10" s="225" customFormat="1" ht="15.75">
      <c r="A52" s="200"/>
      <c r="B52" s="158"/>
      <c r="C52" s="154" t="s">
        <v>585</v>
      </c>
      <c r="D52" s="236"/>
      <c r="E52" s="236"/>
      <c r="G52" s="154"/>
      <c r="H52" s="154" t="s">
        <v>591</v>
      </c>
      <c r="I52" s="236"/>
      <c r="J52" s="224"/>
    </row>
    <row r="53" spans="1:10" s="225" customFormat="1" ht="15.75">
      <c r="A53" s="200"/>
      <c r="B53" s="154"/>
      <c r="C53" s="170" t="s">
        <v>587</v>
      </c>
      <c r="D53" s="157"/>
      <c r="E53" s="157">
        <v>487201</v>
      </c>
      <c r="G53" s="236"/>
      <c r="H53" s="246"/>
      <c r="I53" s="245" t="s">
        <v>587</v>
      </c>
      <c r="J53" s="157">
        <v>487201</v>
      </c>
    </row>
    <row r="54" spans="1:10" s="225" customFormat="1" ht="15.75">
      <c r="A54" s="200"/>
      <c r="B54" s="2"/>
      <c r="C54" s="217" t="s">
        <v>588</v>
      </c>
      <c r="D54" s="157"/>
      <c r="E54" s="157">
        <v>131544</v>
      </c>
      <c r="G54" s="236"/>
      <c r="H54" s="236"/>
      <c r="I54" s="217" t="s">
        <v>588</v>
      </c>
      <c r="J54" s="157">
        <v>131544</v>
      </c>
    </row>
    <row r="55" spans="1:10" s="225" customFormat="1" ht="15.75">
      <c r="A55" s="200"/>
      <c r="B55" s="2"/>
      <c r="C55" s="214"/>
      <c r="D55" s="155"/>
      <c r="E55" s="155"/>
      <c r="G55" s="236"/>
      <c r="H55" s="236"/>
      <c r="I55" s="214"/>
      <c r="J55" s="155"/>
    </row>
    <row r="56" spans="1:10" s="225" customFormat="1" ht="15.75">
      <c r="A56" s="200"/>
      <c r="B56" s="2" t="s">
        <v>592</v>
      </c>
      <c r="C56" s="214"/>
      <c r="D56" s="214"/>
      <c r="E56" s="214"/>
      <c r="G56" s="154" t="s">
        <v>526</v>
      </c>
      <c r="H56" s="154"/>
      <c r="I56" s="236"/>
      <c r="J56" s="224"/>
    </row>
    <row r="57" spans="1:10" s="225" customFormat="1" ht="15.75">
      <c r="A57" s="200"/>
      <c r="B57" s="2"/>
      <c r="C57" s="216" t="s">
        <v>593</v>
      </c>
      <c r="D57" s="157"/>
      <c r="E57" s="157">
        <v>200000</v>
      </c>
      <c r="G57" s="154"/>
      <c r="H57" s="154" t="s">
        <v>591</v>
      </c>
      <c r="I57" s="236"/>
      <c r="J57" s="224"/>
    </row>
    <row r="58" spans="1:10" s="225" customFormat="1" ht="15.75">
      <c r="A58" s="200"/>
      <c r="B58" s="2"/>
      <c r="C58" s="170" t="s">
        <v>579</v>
      </c>
      <c r="D58" s="217"/>
      <c r="E58" s="181">
        <v>250000</v>
      </c>
      <c r="G58" s="236"/>
      <c r="H58" s="246"/>
      <c r="I58" s="245" t="s">
        <v>587</v>
      </c>
      <c r="J58" s="157">
        <v>407480</v>
      </c>
    </row>
    <row r="59" spans="1:10" s="225" customFormat="1" ht="15.75">
      <c r="A59" s="200"/>
      <c r="B59" s="2"/>
      <c r="C59" s="217" t="s">
        <v>580</v>
      </c>
      <c r="D59" s="217"/>
      <c r="E59" s="181">
        <v>67500</v>
      </c>
      <c r="F59" s="236"/>
      <c r="G59" s="236"/>
      <c r="H59" s="236"/>
      <c r="I59" s="217" t="s">
        <v>588</v>
      </c>
      <c r="J59" s="157">
        <v>110020</v>
      </c>
    </row>
    <row r="60" spans="1:10" s="225" customFormat="1" ht="15.75">
      <c r="A60" s="200"/>
      <c r="B60" s="2"/>
      <c r="C60" s="214"/>
      <c r="D60" s="214"/>
      <c r="E60" s="156"/>
      <c r="F60" s="236"/>
      <c r="G60" s="236"/>
      <c r="H60" s="214"/>
      <c r="I60" s="155"/>
      <c r="J60" s="224"/>
    </row>
    <row r="61" spans="1:10" s="225" customFormat="1" ht="15.75">
      <c r="A61" s="200"/>
      <c r="B61" s="2" t="s">
        <v>592</v>
      </c>
      <c r="C61" s="214"/>
      <c r="D61" s="214"/>
      <c r="E61" s="156"/>
      <c r="F61" s="236"/>
      <c r="G61" s="247" t="s">
        <v>594</v>
      </c>
      <c r="H61" s="214"/>
      <c r="I61" s="155"/>
      <c r="J61" s="224"/>
    </row>
    <row r="62" spans="1:10" s="225" customFormat="1" ht="15.75">
      <c r="A62" s="200"/>
      <c r="B62" s="2"/>
      <c r="C62" s="216" t="s">
        <v>593</v>
      </c>
      <c r="D62" s="215"/>
      <c r="E62" s="178">
        <v>150000</v>
      </c>
      <c r="F62" s="236"/>
      <c r="G62" s="236"/>
      <c r="H62" s="216" t="s">
        <v>593</v>
      </c>
      <c r="I62" s="215"/>
      <c r="J62" s="178">
        <v>150000</v>
      </c>
    </row>
    <row r="63" spans="1:10" s="225" customFormat="1" ht="15.75">
      <c r="A63" s="200"/>
      <c r="B63" s="2"/>
      <c r="C63" s="214"/>
      <c r="D63" s="214"/>
      <c r="E63" s="156"/>
      <c r="F63" s="236"/>
      <c r="G63" s="236"/>
      <c r="H63" s="214"/>
      <c r="I63" s="155"/>
      <c r="J63" s="224"/>
    </row>
    <row r="64" spans="1:10" s="163" customFormat="1" ht="16.5">
      <c r="A64" s="293" t="s">
        <v>569</v>
      </c>
      <c r="B64" s="293"/>
      <c r="C64" s="293"/>
      <c r="D64" s="293"/>
      <c r="E64" s="293"/>
      <c r="F64" s="293"/>
      <c r="G64" s="293"/>
      <c r="H64" s="293"/>
      <c r="I64" s="293"/>
      <c r="J64" s="293"/>
    </row>
    <row r="65" spans="1:10" s="163" customFormat="1" ht="16.5">
      <c r="A65" s="293" t="s">
        <v>568</v>
      </c>
      <c r="B65" s="293"/>
      <c r="C65" s="293"/>
      <c r="D65" s="293"/>
      <c r="E65" s="293"/>
      <c r="F65" s="293"/>
      <c r="G65" s="293"/>
      <c r="H65" s="293"/>
      <c r="I65" s="293"/>
      <c r="J65" s="293"/>
    </row>
    <row r="66" spans="1:10" s="163" customFormat="1" ht="16.5">
      <c r="A66" s="293" t="s">
        <v>601</v>
      </c>
      <c r="B66" s="293"/>
      <c r="C66" s="293"/>
      <c r="D66" s="293"/>
      <c r="E66" s="293"/>
      <c r="F66" s="293"/>
      <c r="G66" s="293"/>
      <c r="H66" s="293"/>
      <c r="I66" s="293"/>
      <c r="J66" s="293"/>
    </row>
    <row r="67" spans="1:10" s="163" customFormat="1" ht="16.5" customHeight="1">
      <c r="A67" s="132"/>
      <c r="B67" s="132"/>
      <c r="C67" s="132"/>
      <c r="D67" s="132"/>
      <c r="E67" s="132"/>
      <c r="F67" s="133"/>
      <c r="G67" s="132"/>
      <c r="H67" s="132"/>
      <c r="J67" s="234" t="s">
        <v>512</v>
      </c>
    </row>
    <row r="68" spans="1:22" s="163" customFormat="1" ht="16.5">
      <c r="A68" s="184" t="s">
        <v>513</v>
      </c>
      <c r="B68" s="184"/>
      <c r="C68" s="184"/>
      <c r="D68" s="184"/>
      <c r="E68" s="184"/>
      <c r="F68" s="185"/>
      <c r="G68" s="184"/>
      <c r="H68" s="184"/>
      <c r="I68" s="184"/>
      <c r="J68" s="232"/>
      <c r="N68" s="154"/>
      <c r="O68" s="173"/>
      <c r="P68" s="154"/>
      <c r="Q68" s="154"/>
      <c r="R68" s="155"/>
      <c r="S68" s="154"/>
      <c r="T68" s="154"/>
      <c r="U68" s="155"/>
      <c r="V68" s="144"/>
    </row>
    <row r="69" spans="1:22" s="163" customFormat="1" ht="18.75">
      <c r="A69" s="2"/>
      <c r="B69" s="154" t="s">
        <v>595</v>
      </c>
      <c r="C69" s="173"/>
      <c r="D69" s="154"/>
      <c r="E69" s="154"/>
      <c r="F69" s="155"/>
      <c r="G69" s="155"/>
      <c r="H69" s="155"/>
      <c r="I69" s="155"/>
      <c r="J69" s="156"/>
      <c r="N69" s="145"/>
      <c r="O69" s="154"/>
      <c r="P69" s="154"/>
      <c r="Q69" s="154"/>
      <c r="R69" s="155"/>
      <c r="S69" s="154"/>
      <c r="T69" s="154"/>
      <c r="U69" s="155"/>
      <c r="V69" s="144"/>
    </row>
    <row r="70" spans="1:22" s="163" customFormat="1" ht="18.75">
      <c r="A70" s="2"/>
      <c r="B70" s="143"/>
      <c r="C70" s="170" t="s">
        <v>596</v>
      </c>
      <c r="D70" s="170"/>
      <c r="E70" s="170"/>
      <c r="F70" s="157"/>
      <c r="G70" s="157"/>
      <c r="H70" s="157"/>
      <c r="I70" s="157"/>
      <c r="J70" s="178">
        <v>37000</v>
      </c>
      <c r="N70" s="145"/>
      <c r="O70" s="154"/>
      <c r="P70" s="154"/>
      <c r="Q70" s="154"/>
      <c r="R70" s="155"/>
      <c r="S70" s="154"/>
      <c r="T70" s="154"/>
      <c r="U70" s="155"/>
      <c r="V70" s="144"/>
    </row>
    <row r="71" spans="1:21" s="163" customFormat="1" ht="18.75">
      <c r="A71" s="2"/>
      <c r="B71" s="154"/>
      <c r="C71" s="154"/>
      <c r="D71" s="154"/>
      <c r="E71" s="154"/>
      <c r="F71" s="155"/>
      <c r="G71" s="155"/>
      <c r="H71" s="155"/>
      <c r="I71" s="155"/>
      <c r="J71" s="156"/>
      <c r="N71" s="143"/>
      <c r="O71" s="154"/>
      <c r="P71" s="154"/>
      <c r="Q71" s="154"/>
      <c r="R71" s="155"/>
      <c r="S71" s="154"/>
      <c r="T71" s="154"/>
      <c r="U71" s="155"/>
    </row>
    <row r="72" spans="1:9" s="163" customFormat="1" ht="16.5" customHeight="1">
      <c r="A72" s="186" t="s">
        <v>514</v>
      </c>
      <c r="B72" s="213"/>
      <c r="C72" s="213"/>
      <c r="D72" s="213"/>
      <c r="E72" s="213"/>
      <c r="F72" s="188"/>
      <c r="G72" s="190"/>
      <c r="H72" s="184"/>
      <c r="I72" s="184"/>
    </row>
    <row r="73" spans="1:9" s="163" customFormat="1" ht="16.5">
      <c r="A73" s="2"/>
      <c r="B73" s="174" t="s">
        <v>597</v>
      </c>
      <c r="C73" s="174"/>
      <c r="D73" s="173"/>
      <c r="E73" s="173"/>
      <c r="F73" s="156"/>
      <c r="G73" s="159"/>
      <c r="H73" s="159"/>
      <c r="I73" s="176"/>
    </row>
    <row r="74" spans="1:10" s="163" customFormat="1" ht="16.5">
      <c r="A74" s="2"/>
      <c r="B74" s="248"/>
      <c r="C74" s="171" t="s">
        <v>598</v>
      </c>
      <c r="D74" s="171"/>
      <c r="E74" s="171"/>
      <c r="F74" s="178"/>
      <c r="G74" s="179"/>
      <c r="H74" s="179"/>
      <c r="I74" s="180"/>
      <c r="J74" s="178">
        <v>37000</v>
      </c>
    </row>
    <row r="75" spans="1:10" s="225" customFormat="1" ht="18.75" customHeight="1">
      <c r="A75" s="2"/>
      <c r="B75" s="160"/>
      <c r="C75" s="228"/>
      <c r="D75" s="229"/>
      <c r="E75" s="214"/>
      <c r="F75" s="230"/>
      <c r="G75" s="230"/>
      <c r="H75" s="230"/>
      <c r="I75" s="230"/>
      <c r="J75" s="231"/>
    </row>
    <row r="76" spans="1:11" s="143" customFormat="1" ht="18.75">
      <c r="A76" s="175" t="s">
        <v>599</v>
      </c>
      <c r="B76" s="144"/>
      <c r="C76" s="144"/>
      <c r="D76" s="144"/>
      <c r="E76" s="144"/>
      <c r="F76" s="164"/>
      <c r="G76" s="144"/>
      <c r="H76" s="165"/>
      <c r="I76" s="166"/>
      <c r="J76" s="149"/>
      <c r="K76" s="148"/>
    </row>
    <row r="77" spans="1:11" s="143" customFormat="1" ht="18.75">
      <c r="A77" s="152"/>
      <c r="B77" s="152"/>
      <c r="C77" s="152"/>
      <c r="D77" s="152"/>
      <c r="E77" s="152"/>
      <c r="F77" s="167"/>
      <c r="G77" s="152"/>
      <c r="H77" s="152"/>
      <c r="I77" s="152"/>
      <c r="J77" s="149"/>
      <c r="K77" s="148"/>
    </row>
    <row r="78" spans="1:11" ht="16.5">
      <c r="A78" s="163"/>
      <c r="B78" s="144"/>
      <c r="C78" s="144"/>
      <c r="D78" s="144"/>
      <c r="E78" s="144"/>
      <c r="F78" s="164"/>
      <c r="G78" s="298" t="s">
        <v>515</v>
      </c>
      <c r="H78" s="298"/>
      <c r="I78" s="298"/>
      <c r="J78" s="151"/>
      <c r="K78" s="155"/>
    </row>
    <row r="79" spans="1:9" ht="16.5">
      <c r="A79" s="163"/>
      <c r="B79" s="144"/>
      <c r="C79" s="144"/>
      <c r="D79" s="144"/>
      <c r="E79" s="144"/>
      <c r="F79" s="164"/>
      <c r="G79" s="298" t="s">
        <v>78</v>
      </c>
      <c r="H79" s="298"/>
      <c r="I79" s="298"/>
    </row>
    <row r="80" spans="1:10" ht="18.75" hidden="1">
      <c r="A80" s="135" t="s">
        <v>518</v>
      </c>
      <c r="B80" s="135"/>
      <c r="F80" s="135"/>
      <c r="G80" s="135"/>
      <c r="H80" s="135"/>
      <c r="J80" s="153">
        <v>1000000</v>
      </c>
    </row>
    <row r="81" spans="1:10" ht="18.75" hidden="1">
      <c r="A81" s="135" t="s">
        <v>519</v>
      </c>
      <c r="B81" s="135"/>
      <c r="F81" s="135"/>
      <c r="G81" s="135"/>
      <c r="H81" s="135"/>
      <c r="J81" s="136">
        <v>10000</v>
      </c>
    </row>
    <row r="82" spans="1:10" ht="18.75" hidden="1">
      <c r="A82" s="135" t="s">
        <v>520</v>
      </c>
      <c r="F82" s="135"/>
      <c r="G82" s="135"/>
      <c r="H82" s="135"/>
      <c r="J82" s="147">
        <f>J80-J81</f>
        <v>990000</v>
      </c>
    </row>
    <row r="83" spans="1:10" ht="18.75" hidden="1">
      <c r="A83" s="135"/>
      <c r="F83" s="135"/>
      <c r="G83" s="135"/>
      <c r="H83" s="135"/>
      <c r="J83" s="147"/>
    </row>
    <row r="85" ht="15">
      <c r="J85" s="39"/>
    </row>
    <row r="86" ht="15">
      <c r="J86" s="39"/>
    </row>
    <row r="87" ht="18.75">
      <c r="J87" s="146"/>
    </row>
    <row r="88" ht="15">
      <c r="J88" s="39"/>
    </row>
  </sheetData>
  <sheetProtection/>
  <mergeCells count="7">
    <mergeCell ref="A66:J66"/>
    <mergeCell ref="G78:I78"/>
    <mergeCell ref="G79:I79"/>
    <mergeCell ref="A1:K1"/>
    <mergeCell ref="A2:J2"/>
    <mergeCell ref="A64:J64"/>
    <mergeCell ref="A65:J65"/>
  </mergeCells>
  <printOptions/>
  <pageMargins left="0.7086614173228347" right="0.7086614173228347" top="0.7480314960629921" bottom="0.7480314960629921" header="0.31496062992125984" footer="0.31496062992125984"/>
  <pageSetup fitToHeight="0" fitToWidth="1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zoomScalePageLayoutView="0" workbookViewId="0" topLeftCell="A1">
      <selection activeCell="K11" sqref="K11:K12"/>
    </sheetView>
  </sheetViews>
  <sheetFormatPr defaultColWidth="9.140625" defaultRowHeight="15"/>
  <cols>
    <col min="1" max="1" width="3.28125" style="0" customWidth="1"/>
    <col min="2" max="2" width="1.7109375" style="0" customWidth="1"/>
    <col min="4" max="4" width="18.28125" style="0" customWidth="1"/>
    <col min="5" max="5" width="8.421875" style="0" customWidth="1"/>
    <col min="6" max="6" width="6.00390625" style="0" customWidth="1"/>
    <col min="7" max="7" width="3.7109375" style="0" customWidth="1"/>
    <col min="8" max="8" width="12.421875" style="0" customWidth="1"/>
    <col min="9" max="9" width="14.57421875" style="0" customWidth="1"/>
    <col min="10" max="10" width="7.7109375" style="0" customWidth="1"/>
    <col min="11" max="11" width="9.7109375" style="0" customWidth="1"/>
  </cols>
  <sheetData>
    <row r="1" spans="1:11" s="143" customFormat="1" ht="40.5" customHeight="1">
      <c r="A1" s="295" t="s">
        <v>554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</row>
    <row r="2" spans="1:11" s="143" customFormat="1" ht="18.75">
      <c r="A2" s="296" t="s">
        <v>522</v>
      </c>
      <c r="B2" s="296"/>
      <c r="C2" s="296"/>
      <c r="D2" s="296"/>
      <c r="E2" s="296"/>
      <c r="F2" s="296"/>
      <c r="G2" s="296"/>
      <c r="H2" s="296"/>
      <c r="I2" s="296"/>
      <c r="J2" s="296"/>
      <c r="K2" s="148"/>
    </row>
    <row r="3" spans="1:11" s="143" customFormat="1" ht="18.75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8"/>
    </row>
    <row r="4" spans="1:11" s="143" customFormat="1" ht="19.5">
      <c r="A4" s="140" t="s">
        <v>513</v>
      </c>
      <c r="B4" s="140"/>
      <c r="C4" s="140"/>
      <c r="D4" s="140"/>
      <c r="E4" s="140"/>
      <c r="F4" s="141"/>
      <c r="G4" s="140"/>
      <c r="H4" s="140"/>
      <c r="I4" s="140"/>
      <c r="J4" s="149"/>
      <c r="K4" s="148"/>
    </row>
    <row r="5" spans="1:10" s="163" customFormat="1" ht="16.5">
      <c r="A5" s="2"/>
      <c r="B5" s="2" t="s">
        <v>555</v>
      </c>
      <c r="C5" s="195"/>
      <c r="D5" s="154"/>
      <c r="E5" s="154"/>
      <c r="F5" s="155"/>
      <c r="G5" s="155"/>
      <c r="H5" s="155"/>
      <c r="I5" s="155"/>
      <c r="J5" s="155"/>
    </row>
    <row r="6" spans="1:10" s="163" customFormat="1" ht="16.5">
      <c r="A6" s="2"/>
      <c r="B6" s="169"/>
      <c r="C6" s="170" t="s">
        <v>556</v>
      </c>
      <c r="D6" s="170"/>
      <c r="E6" s="170"/>
      <c r="F6" s="157"/>
      <c r="G6" s="157"/>
      <c r="H6" s="157"/>
      <c r="I6" s="157">
        <v>715832</v>
      </c>
      <c r="J6" s="177"/>
    </row>
    <row r="7" spans="1:9" s="169" customFormat="1" ht="15.75" customHeight="1">
      <c r="A7" s="154" t="s">
        <v>557</v>
      </c>
      <c r="B7" s="154"/>
      <c r="C7" s="154"/>
      <c r="D7" s="154"/>
      <c r="E7" s="154"/>
      <c r="F7" s="155"/>
      <c r="G7" s="155"/>
      <c r="H7" s="154"/>
      <c r="I7" s="155"/>
    </row>
    <row r="8" spans="2:9" s="169" customFormat="1" ht="15.75" customHeight="1">
      <c r="B8" s="171" t="s">
        <v>558</v>
      </c>
      <c r="C8" s="170"/>
      <c r="D8" s="170"/>
      <c r="E8" s="170"/>
      <c r="F8" s="157"/>
      <c r="G8" s="157"/>
      <c r="H8" s="170"/>
      <c r="I8" s="157">
        <v>3800</v>
      </c>
    </row>
    <row r="9" spans="1:14" s="143" customFormat="1" ht="18.75">
      <c r="A9" s="158"/>
      <c r="B9" s="154"/>
      <c r="C9" s="173"/>
      <c r="D9" s="220" t="s">
        <v>524</v>
      </c>
      <c r="E9" s="161"/>
      <c r="F9" s="156"/>
      <c r="G9" s="159"/>
      <c r="H9" s="159"/>
      <c r="I9" s="219">
        <f>SUM(I5:I8)</f>
        <v>719632</v>
      </c>
      <c r="J9" s="177"/>
      <c r="K9" s="148"/>
      <c r="L9" s="154"/>
      <c r="M9" s="195"/>
      <c r="N9" s="145"/>
    </row>
    <row r="10" spans="1:16" s="143" customFormat="1" ht="18.75">
      <c r="A10" s="158"/>
      <c r="B10" s="154"/>
      <c r="C10" s="173"/>
      <c r="D10" s="161"/>
      <c r="E10" s="161"/>
      <c r="F10" s="156"/>
      <c r="G10" s="159"/>
      <c r="H10" s="159"/>
      <c r="I10" s="196"/>
      <c r="J10" s="177"/>
      <c r="K10" s="142"/>
      <c r="L10" s="154"/>
      <c r="M10" s="195"/>
      <c r="N10" s="145"/>
      <c r="O10" s="145"/>
      <c r="P10" s="145"/>
    </row>
    <row r="11" spans="1:16" s="143" customFormat="1" ht="18.75">
      <c r="A11" s="186" t="s">
        <v>514</v>
      </c>
      <c r="B11" s="187"/>
      <c r="C11" s="187"/>
      <c r="D11" s="187"/>
      <c r="E11" s="187"/>
      <c r="F11" s="188"/>
      <c r="G11" s="189"/>
      <c r="H11" s="189"/>
      <c r="I11" s="190"/>
      <c r="J11" s="177"/>
      <c r="K11" s="142"/>
      <c r="L11" s="145"/>
      <c r="M11" s="145"/>
      <c r="N11" s="145"/>
      <c r="O11" s="145"/>
      <c r="P11" s="145"/>
    </row>
    <row r="12" spans="1:11" ht="15.75">
      <c r="A12" s="158"/>
      <c r="B12" s="158" t="s">
        <v>559</v>
      </c>
      <c r="C12" s="154"/>
      <c r="D12" s="154"/>
      <c r="E12" s="154"/>
      <c r="F12" s="156"/>
      <c r="G12" s="159"/>
      <c r="H12" s="159"/>
      <c r="I12" s="154"/>
      <c r="J12" s="155"/>
      <c r="K12" s="39"/>
    </row>
    <row r="13" spans="1:11" ht="15.75">
      <c r="A13" s="158"/>
      <c r="B13" s="158"/>
      <c r="C13" s="170" t="s">
        <v>560</v>
      </c>
      <c r="D13" s="170"/>
      <c r="E13" s="170"/>
      <c r="F13" s="178"/>
      <c r="G13" s="179"/>
      <c r="H13" s="179"/>
      <c r="I13" s="157">
        <v>652239</v>
      </c>
      <c r="J13" s="169"/>
      <c r="K13" s="39"/>
    </row>
    <row r="14" spans="1:11" ht="15.75">
      <c r="A14" s="158"/>
      <c r="B14" s="158"/>
      <c r="C14" s="170" t="s">
        <v>561</v>
      </c>
      <c r="D14" s="172"/>
      <c r="E14" s="172"/>
      <c r="F14" s="181"/>
      <c r="G14" s="182"/>
      <c r="H14" s="182"/>
      <c r="I14" s="157">
        <v>63593</v>
      </c>
      <c r="J14" s="169"/>
      <c r="K14" s="39"/>
    </row>
    <row r="15" spans="1:16" s="143" customFormat="1" ht="18.75" customHeight="1">
      <c r="A15" s="175"/>
      <c r="B15" s="299" t="s">
        <v>562</v>
      </c>
      <c r="C15" s="299"/>
      <c r="D15" s="299"/>
      <c r="E15" s="299"/>
      <c r="F15" s="156"/>
      <c r="G15" s="159"/>
      <c r="H15" s="159"/>
      <c r="I15" s="176"/>
      <c r="J15" s="177"/>
      <c r="K15" s="200"/>
      <c r="L15" s="200"/>
      <c r="M15" s="145"/>
      <c r="N15" s="145"/>
      <c r="O15" s="145"/>
      <c r="P15" s="145"/>
    </row>
    <row r="16" spans="1:16" s="143" customFormat="1" ht="18.75" customHeight="1">
      <c r="A16" s="175"/>
      <c r="B16" s="200"/>
      <c r="C16" s="201" t="s">
        <v>563</v>
      </c>
      <c r="D16" s="215"/>
      <c r="E16" s="215"/>
      <c r="F16" s="178"/>
      <c r="G16" s="179"/>
      <c r="H16" s="179"/>
      <c r="I16" s="180">
        <v>3800</v>
      </c>
      <c r="J16" s="177"/>
      <c r="K16" s="200"/>
      <c r="L16" s="200"/>
      <c r="M16" s="145"/>
      <c r="N16" s="145"/>
      <c r="O16" s="145"/>
      <c r="P16" s="145"/>
    </row>
    <row r="17" spans="1:16" s="143" customFormat="1" ht="18.75">
      <c r="A17" s="158"/>
      <c r="B17" s="200"/>
      <c r="C17" s="200"/>
      <c r="D17" s="220" t="s">
        <v>524</v>
      </c>
      <c r="E17" s="161"/>
      <c r="F17" s="156"/>
      <c r="G17" s="159"/>
      <c r="H17" s="159"/>
      <c r="I17" s="219">
        <f>SUM(I12:I16)</f>
        <v>719632</v>
      </c>
      <c r="J17" s="177"/>
      <c r="K17" s="200"/>
      <c r="L17" s="200"/>
      <c r="M17" s="145"/>
      <c r="N17" s="145"/>
      <c r="O17" s="145"/>
      <c r="P17" s="145"/>
    </row>
    <row r="18" spans="1:16" s="143" customFormat="1" ht="18.75">
      <c r="A18" s="158"/>
      <c r="B18" s="200"/>
      <c r="C18" s="200"/>
      <c r="D18" s="175"/>
      <c r="E18" s="161"/>
      <c r="F18" s="156"/>
      <c r="G18" s="159"/>
      <c r="H18" s="159"/>
      <c r="I18" s="196"/>
      <c r="J18" s="177"/>
      <c r="K18" s="200"/>
      <c r="L18" s="200"/>
      <c r="M18" s="145"/>
      <c r="N18" s="145"/>
      <c r="O18" s="145"/>
      <c r="P18" s="145"/>
    </row>
    <row r="19" spans="1:11" ht="18.75">
      <c r="A19" s="137" t="s">
        <v>516</v>
      </c>
      <c r="B19" s="137"/>
      <c r="C19" s="137"/>
      <c r="D19" s="137"/>
      <c r="E19" s="137"/>
      <c r="F19" s="137"/>
      <c r="G19" s="137"/>
      <c r="H19" s="137"/>
      <c r="I19" s="138"/>
      <c r="J19" s="138"/>
      <c r="K19" s="135"/>
    </row>
    <row r="20" spans="1:11" ht="19.5">
      <c r="A20" s="140"/>
      <c r="B20" s="140"/>
      <c r="C20" s="140"/>
      <c r="D20" s="140"/>
      <c r="E20" s="140"/>
      <c r="F20" s="140"/>
      <c r="G20" s="140"/>
      <c r="H20" s="140"/>
      <c r="I20" s="140"/>
      <c r="J20" s="141"/>
      <c r="K20" s="135"/>
    </row>
    <row r="21" spans="1:11" s="143" customFormat="1" ht="19.5">
      <c r="A21" s="150"/>
      <c r="B21" s="140" t="s">
        <v>517</v>
      </c>
      <c r="C21" s="140"/>
      <c r="D21" s="140"/>
      <c r="E21" s="140"/>
      <c r="F21" s="141"/>
      <c r="G21" s="141"/>
      <c r="H21" s="140" t="s">
        <v>521</v>
      </c>
      <c r="I21" s="140"/>
      <c r="J21" s="140"/>
      <c r="K21" s="141"/>
    </row>
    <row r="22" spans="1:11" s="143" customFormat="1" ht="19.5">
      <c r="A22" s="204" t="s">
        <v>514</v>
      </c>
      <c r="B22" s="184"/>
      <c r="C22" s="184"/>
      <c r="D22" s="184"/>
      <c r="E22" s="184"/>
      <c r="F22" s="205"/>
      <c r="G22" s="154"/>
      <c r="H22" s="154"/>
      <c r="I22" s="154"/>
      <c r="J22" s="206"/>
      <c r="K22" s="141"/>
    </row>
    <row r="23" spans="1:10" s="225" customFormat="1" ht="15.75">
      <c r="A23" s="200"/>
      <c r="B23" s="2"/>
      <c r="C23" s="214"/>
      <c r="D23" s="214"/>
      <c r="E23" s="156"/>
      <c r="F23" s="299" t="s">
        <v>562</v>
      </c>
      <c r="G23" s="299"/>
      <c r="H23" s="299"/>
      <c r="I23" s="299"/>
      <c r="J23" s="224"/>
    </row>
    <row r="24" spans="1:10" s="225" customFormat="1" ht="18.75" customHeight="1">
      <c r="A24" s="2"/>
      <c r="B24" s="216" t="s">
        <v>565</v>
      </c>
      <c r="C24" s="223"/>
      <c r="D24" s="226">
        <v>6200</v>
      </c>
      <c r="E24" s="214"/>
      <c r="F24" s="300" t="s">
        <v>564</v>
      </c>
      <c r="G24" s="300"/>
      <c r="H24" s="300"/>
      <c r="I24" s="300"/>
      <c r="J24" s="227">
        <v>6200</v>
      </c>
    </row>
    <row r="25" spans="1:10" s="225" customFormat="1" ht="18.75" customHeight="1">
      <c r="A25" s="2"/>
      <c r="B25" s="160"/>
      <c r="C25" s="228"/>
      <c r="D25" s="229"/>
      <c r="E25" s="214"/>
      <c r="F25" s="230"/>
      <c r="G25" s="230"/>
      <c r="H25" s="230"/>
      <c r="I25" s="230"/>
      <c r="J25" s="231"/>
    </row>
    <row r="26" spans="1:10" s="225" customFormat="1" ht="18.75" customHeight="1">
      <c r="A26" s="2"/>
      <c r="B26" s="160"/>
      <c r="C26" s="228"/>
      <c r="D26" s="229"/>
      <c r="E26" s="214"/>
      <c r="F26" s="230"/>
      <c r="G26" s="230"/>
      <c r="H26" s="230"/>
      <c r="I26" s="230"/>
      <c r="J26" s="231"/>
    </row>
    <row r="27" spans="1:10" s="163" customFormat="1" ht="16.5">
      <c r="A27" s="293" t="s">
        <v>569</v>
      </c>
      <c r="B27" s="293"/>
      <c r="C27" s="293"/>
      <c r="D27" s="293"/>
      <c r="E27" s="293"/>
      <c r="F27" s="293"/>
      <c r="G27" s="293"/>
      <c r="H27" s="293"/>
      <c r="I27" s="293"/>
      <c r="J27" s="293"/>
    </row>
    <row r="28" spans="1:10" s="163" customFormat="1" ht="16.5">
      <c r="A28" s="293" t="s">
        <v>568</v>
      </c>
      <c r="B28" s="293"/>
      <c r="C28" s="293"/>
      <c r="D28" s="293"/>
      <c r="E28" s="293"/>
      <c r="F28" s="293"/>
      <c r="G28" s="293"/>
      <c r="H28" s="293"/>
      <c r="I28" s="293"/>
      <c r="J28" s="293"/>
    </row>
    <row r="29" spans="1:10" s="163" customFormat="1" ht="16.5">
      <c r="A29" s="293" t="s">
        <v>570</v>
      </c>
      <c r="B29" s="293"/>
      <c r="C29" s="293"/>
      <c r="D29" s="293"/>
      <c r="E29" s="293"/>
      <c r="F29" s="293"/>
      <c r="G29" s="293"/>
      <c r="H29" s="293"/>
      <c r="I29" s="293"/>
      <c r="J29" s="293"/>
    </row>
    <row r="30" spans="1:10" s="163" customFormat="1" ht="16.5" customHeight="1">
      <c r="A30" s="132"/>
      <c r="B30" s="132"/>
      <c r="C30" s="132"/>
      <c r="D30" s="132"/>
      <c r="E30" s="132"/>
      <c r="F30" s="133"/>
      <c r="G30" s="132"/>
      <c r="H30" s="132"/>
      <c r="J30" s="234" t="s">
        <v>512</v>
      </c>
    </row>
    <row r="31" spans="1:10" s="225" customFormat="1" ht="18.75" customHeight="1">
      <c r="A31" s="2"/>
      <c r="B31" s="160"/>
      <c r="C31" s="228"/>
      <c r="D31" s="229"/>
      <c r="E31" s="214"/>
      <c r="F31" s="230"/>
      <c r="G31" s="230"/>
      <c r="H31" s="230"/>
      <c r="I31" s="230"/>
      <c r="J31" s="231"/>
    </row>
    <row r="32" spans="1:10" s="163" customFormat="1" ht="16.5">
      <c r="A32" s="184" t="s">
        <v>513</v>
      </c>
      <c r="B32" s="184"/>
      <c r="C32" s="184"/>
      <c r="D32" s="184"/>
      <c r="E32" s="184"/>
      <c r="F32" s="185"/>
      <c r="G32" s="184"/>
      <c r="H32" s="184"/>
      <c r="I32" s="184"/>
      <c r="J32" s="232"/>
    </row>
    <row r="33" spans="1:10" s="163" customFormat="1" ht="16.5">
      <c r="A33" s="2"/>
      <c r="B33" s="170" t="s">
        <v>567</v>
      </c>
      <c r="C33" s="170"/>
      <c r="D33" s="170"/>
      <c r="E33" s="170"/>
      <c r="F33" s="157"/>
      <c r="G33" s="157"/>
      <c r="H33" s="157"/>
      <c r="I33" s="157"/>
      <c r="J33" s="178">
        <v>56500</v>
      </c>
    </row>
    <row r="34" spans="1:9" s="163" customFormat="1" ht="16.5" customHeight="1">
      <c r="A34" s="186" t="s">
        <v>514</v>
      </c>
      <c r="B34" s="213"/>
      <c r="C34" s="213"/>
      <c r="D34" s="213"/>
      <c r="E34" s="213"/>
      <c r="F34" s="188"/>
      <c r="G34" s="190"/>
      <c r="H34" s="184"/>
      <c r="I34" s="184"/>
    </row>
    <row r="35" spans="1:10" s="163" customFormat="1" ht="16.5">
      <c r="A35" s="2"/>
      <c r="B35" s="216" t="s">
        <v>539</v>
      </c>
      <c r="C35" s="233"/>
      <c r="D35" s="201"/>
      <c r="E35" s="170"/>
      <c r="F35" s="178"/>
      <c r="G35" s="180"/>
      <c r="H35" s="180"/>
      <c r="I35" s="180"/>
      <c r="J35" s="178">
        <v>56500</v>
      </c>
    </row>
    <row r="36" spans="1:10" s="163" customFormat="1" ht="16.5">
      <c r="A36" s="2"/>
      <c r="B36" s="160"/>
      <c r="C36" s="139"/>
      <c r="D36" s="200"/>
      <c r="E36" s="154"/>
      <c r="F36" s="156"/>
      <c r="G36" s="176"/>
      <c r="H36" s="176"/>
      <c r="I36" s="176"/>
      <c r="J36" s="156"/>
    </row>
    <row r="37" spans="1:10" s="225" customFormat="1" ht="18.75" customHeight="1">
      <c r="A37" s="2"/>
      <c r="B37" s="160"/>
      <c r="C37" s="228"/>
      <c r="D37" s="229"/>
      <c r="E37" s="214"/>
      <c r="F37" s="230"/>
      <c r="G37" s="230"/>
      <c r="H37" s="230"/>
      <c r="I37" s="230"/>
      <c r="J37" s="231"/>
    </row>
    <row r="38" spans="1:11" s="143" customFormat="1" ht="18.75">
      <c r="A38" s="175" t="s">
        <v>566</v>
      </c>
      <c r="B38" s="144"/>
      <c r="C38" s="144"/>
      <c r="D38" s="144"/>
      <c r="E38" s="144"/>
      <c r="F38" s="164"/>
      <c r="G38" s="144"/>
      <c r="H38" s="165"/>
      <c r="I38" s="166"/>
      <c r="J38" s="149"/>
      <c r="K38" s="148"/>
    </row>
    <row r="39" spans="1:11" s="143" customFormat="1" ht="18.75">
      <c r="A39" s="152"/>
      <c r="B39" s="152"/>
      <c r="C39" s="152"/>
      <c r="D39" s="152"/>
      <c r="E39" s="152"/>
      <c r="F39" s="167"/>
      <c r="G39" s="152"/>
      <c r="H39" s="152"/>
      <c r="I39" s="152"/>
      <c r="J39" s="149"/>
      <c r="K39" s="148"/>
    </row>
    <row r="40" spans="1:11" ht="16.5">
      <c r="A40" s="163"/>
      <c r="B40" s="144"/>
      <c r="C40" s="144"/>
      <c r="D40" s="144"/>
      <c r="E40" s="144"/>
      <c r="F40" s="164"/>
      <c r="G40" s="298" t="s">
        <v>515</v>
      </c>
      <c r="H40" s="298"/>
      <c r="I40" s="298"/>
      <c r="J40" s="151"/>
      <c r="K40" s="155"/>
    </row>
    <row r="41" spans="1:9" ht="16.5">
      <c r="A41" s="163"/>
      <c r="B41" s="144"/>
      <c r="C41" s="144"/>
      <c r="D41" s="144"/>
      <c r="E41" s="144"/>
      <c r="F41" s="164"/>
      <c r="G41" s="298" t="s">
        <v>78</v>
      </c>
      <c r="H41" s="298"/>
      <c r="I41" s="298"/>
    </row>
    <row r="42" spans="1:10" ht="18.75" hidden="1">
      <c r="A42" s="135" t="s">
        <v>518</v>
      </c>
      <c r="B42" s="135"/>
      <c r="F42" s="135"/>
      <c r="G42" s="135"/>
      <c r="H42" s="135"/>
      <c r="J42" s="153">
        <v>1000000</v>
      </c>
    </row>
    <row r="43" spans="1:10" ht="18.75" hidden="1">
      <c r="A43" s="135" t="s">
        <v>519</v>
      </c>
      <c r="B43" s="135"/>
      <c r="F43" s="135"/>
      <c r="G43" s="135"/>
      <c r="H43" s="135"/>
      <c r="J43" s="136">
        <v>10000</v>
      </c>
    </row>
    <row r="44" spans="1:10" ht="18.75" hidden="1">
      <c r="A44" s="135" t="s">
        <v>520</v>
      </c>
      <c r="F44" s="135"/>
      <c r="G44" s="135"/>
      <c r="H44" s="135"/>
      <c r="J44" s="147">
        <f>J42-J43</f>
        <v>990000</v>
      </c>
    </row>
    <row r="45" spans="1:10" ht="18.75" hidden="1">
      <c r="A45" s="135"/>
      <c r="F45" s="135"/>
      <c r="G45" s="135"/>
      <c r="H45" s="135"/>
      <c r="J45" s="147"/>
    </row>
    <row r="47" ht="15">
      <c r="J47" s="39"/>
    </row>
    <row r="48" ht="15">
      <c r="J48" s="39"/>
    </row>
    <row r="49" ht="18.75">
      <c r="J49" s="146"/>
    </row>
    <row r="50" ht="15">
      <c r="J50" s="39"/>
    </row>
  </sheetData>
  <sheetProtection/>
  <mergeCells count="10">
    <mergeCell ref="A1:K1"/>
    <mergeCell ref="A2:J2"/>
    <mergeCell ref="G40:I40"/>
    <mergeCell ref="G41:I41"/>
    <mergeCell ref="B15:E15"/>
    <mergeCell ref="F23:I23"/>
    <mergeCell ref="F24:I24"/>
    <mergeCell ref="A27:J27"/>
    <mergeCell ref="A28:J28"/>
    <mergeCell ref="A29:J29"/>
  </mergeCells>
  <printOptions horizontalCentered="1"/>
  <pageMargins left="0.7086614173228347" right="0.7086614173228347" top="0.63" bottom="0.52" header="0.31496062992125984" footer="0.31496062992125984"/>
  <pageSetup fitToHeight="1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selection activeCell="A30" sqref="A30"/>
    </sheetView>
  </sheetViews>
  <sheetFormatPr defaultColWidth="9.140625" defaultRowHeight="15"/>
  <cols>
    <col min="1" max="1" width="3.28125" style="0" customWidth="1"/>
    <col min="2" max="2" width="1.7109375" style="0" customWidth="1"/>
    <col min="4" max="4" width="18.28125" style="0" customWidth="1"/>
    <col min="5" max="5" width="8.421875" style="0" customWidth="1"/>
    <col min="6" max="6" width="6.00390625" style="0" customWidth="1"/>
    <col min="7" max="7" width="3.7109375" style="0" customWidth="1"/>
    <col min="8" max="8" width="12.421875" style="0" customWidth="1"/>
    <col min="9" max="9" width="13.57421875" style="0" customWidth="1"/>
    <col min="10" max="10" width="9.421875" style="0" customWidth="1"/>
    <col min="11" max="11" width="9.7109375" style="0" customWidth="1"/>
    <col min="12" max="12" width="11.28125" style="0" customWidth="1"/>
  </cols>
  <sheetData>
    <row r="1" spans="1:11" s="143" customFormat="1" ht="60" customHeight="1">
      <c r="A1" s="295" t="s">
        <v>715</v>
      </c>
      <c r="B1" s="295"/>
      <c r="C1" s="295"/>
      <c r="D1" s="295"/>
      <c r="E1" s="295"/>
      <c r="F1" s="295"/>
      <c r="G1" s="295"/>
      <c r="H1" s="295"/>
      <c r="I1" s="295"/>
      <c r="J1" s="295"/>
      <c r="K1" s="271"/>
    </row>
    <row r="2" spans="1:11" s="143" customFormat="1" ht="18.75">
      <c r="A2" s="296" t="s">
        <v>522</v>
      </c>
      <c r="B2" s="296"/>
      <c r="C2" s="296"/>
      <c r="D2" s="296"/>
      <c r="E2" s="296"/>
      <c r="F2" s="296"/>
      <c r="G2" s="296"/>
      <c r="H2" s="296"/>
      <c r="I2" s="296"/>
      <c r="J2" s="296"/>
      <c r="K2" s="148"/>
    </row>
    <row r="3" spans="1:11" s="143" customFormat="1" ht="18.75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8"/>
    </row>
    <row r="4" spans="1:11" s="143" customFormat="1" ht="19.5">
      <c r="A4" s="140" t="s">
        <v>513</v>
      </c>
      <c r="B4" s="140"/>
      <c r="C4" s="140"/>
      <c r="D4" s="140"/>
      <c r="E4" s="140"/>
      <c r="F4" s="141"/>
      <c r="G4" s="140"/>
      <c r="H4" s="140"/>
      <c r="I4" s="140"/>
      <c r="J4" s="149"/>
      <c r="K4" s="148"/>
    </row>
    <row r="5" spans="1:11" s="163" customFormat="1" ht="18.75">
      <c r="A5" s="2"/>
      <c r="B5" s="154" t="s">
        <v>307</v>
      </c>
      <c r="C5" s="337"/>
      <c r="D5" s="154"/>
      <c r="E5" s="154"/>
      <c r="F5" s="155"/>
      <c r="G5" s="154"/>
      <c r="H5" s="154"/>
      <c r="I5" s="155"/>
      <c r="J5" s="177"/>
      <c r="K5" s="148"/>
    </row>
    <row r="6" spans="1:11" s="163" customFormat="1" ht="18.75">
      <c r="A6" s="175"/>
      <c r="B6" s="154"/>
      <c r="C6" s="170" t="s">
        <v>706</v>
      </c>
      <c r="D6" s="170"/>
      <c r="E6" s="170"/>
      <c r="F6" s="157"/>
      <c r="G6" s="170"/>
      <c r="H6" s="170"/>
      <c r="I6" s="157">
        <v>123000</v>
      </c>
      <c r="J6" s="177"/>
      <c r="K6" s="148"/>
    </row>
    <row r="7" spans="1:11" s="163" customFormat="1" ht="18.75">
      <c r="A7" s="175"/>
      <c r="B7" s="169"/>
      <c r="C7" s="170" t="s">
        <v>707</v>
      </c>
      <c r="D7" s="170"/>
      <c r="E7" s="170"/>
      <c r="F7" s="157"/>
      <c r="G7" s="170"/>
      <c r="H7" s="170"/>
      <c r="I7" s="157">
        <v>41000</v>
      </c>
      <c r="J7" s="177"/>
      <c r="K7" s="148"/>
    </row>
    <row r="8" spans="1:11" s="163" customFormat="1" ht="18.75">
      <c r="A8" s="175"/>
      <c r="B8" s="158"/>
      <c r="C8" s="170" t="s">
        <v>708</v>
      </c>
      <c r="D8" s="275"/>
      <c r="E8" s="170"/>
      <c r="F8" s="170"/>
      <c r="G8" s="170"/>
      <c r="H8" s="157"/>
      <c r="I8" s="157">
        <v>2350</v>
      </c>
      <c r="J8" s="177"/>
      <c r="K8" s="148"/>
    </row>
    <row r="9" spans="1:14" s="143" customFormat="1" ht="18.75">
      <c r="A9" s="158"/>
      <c r="B9" s="154"/>
      <c r="C9" s="173"/>
      <c r="D9" s="220" t="s">
        <v>524</v>
      </c>
      <c r="E9" s="161"/>
      <c r="F9" s="156"/>
      <c r="G9" s="159"/>
      <c r="H9" s="159"/>
      <c r="I9" s="219">
        <f>SUM(I5:I8)</f>
        <v>166350</v>
      </c>
      <c r="J9" s="177"/>
      <c r="K9" s="148"/>
      <c r="L9" s="154"/>
      <c r="M9" s="195"/>
      <c r="N9" s="145"/>
    </row>
    <row r="10" spans="1:16" s="143" customFormat="1" ht="18.75">
      <c r="A10" s="158"/>
      <c r="B10" s="154"/>
      <c r="C10" s="173"/>
      <c r="D10" s="161"/>
      <c r="E10" s="161"/>
      <c r="F10" s="156"/>
      <c r="G10" s="159"/>
      <c r="H10" s="159"/>
      <c r="I10" s="196"/>
      <c r="J10" s="177"/>
      <c r="K10" s="142"/>
      <c r="L10" s="2"/>
      <c r="M10" s="154"/>
      <c r="N10" s="145"/>
      <c r="O10" s="145"/>
      <c r="P10" s="145"/>
    </row>
    <row r="11" spans="1:16" s="143" customFormat="1" ht="18.75">
      <c r="A11" s="186" t="s">
        <v>514</v>
      </c>
      <c r="B11" s="187"/>
      <c r="C11" s="187"/>
      <c r="D11" s="187"/>
      <c r="E11" s="187"/>
      <c r="F11" s="188"/>
      <c r="G11" s="189"/>
      <c r="H11" s="189"/>
      <c r="I11" s="190"/>
      <c r="J11" s="177"/>
      <c r="K11" s="142"/>
      <c r="L11" s="154"/>
      <c r="M11" s="154"/>
      <c r="N11" s="145"/>
      <c r="O11" s="145"/>
      <c r="P11" s="145"/>
    </row>
    <row r="12" spans="1:13" ht="15.75">
      <c r="A12" s="158"/>
      <c r="B12" s="207" t="s">
        <v>692</v>
      </c>
      <c r="C12" s="2"/>
      <c r="D12" s="200"/>
      <c r="E12" s="161"/>
      <c r="F12" s="156"/>
      <c r="G12" s="159"/>
      <c r="H12" s="159"/>
      <c r="I12" s="276"/>
      <c r="J12" s="177"/>
      <c r="K12" s="200"/>
      <c r="M12" s="154"/>
    </row>
    <row r="13" spans="1:13" ht="15.75">
      <c r="A13" s="158"/>
      <c r="B13" s="2"/>
      <c r="C13" s="201" t="s">
        <v>709</v>
      </c>
      <c r="D13" s="201"/>
      <c r="E13" s="211"/>
      <c r="F13" s="178"/>
      <c r="G13" s="179"/>
      <c r="H13" s="179"/>
      <c r="I13" s="202">
        <v>160000</v>
      </c>
      <c r="J13" s="177"/>
      <c r="K13" s="200"/>
      <c r="M13" s="154"/>
    </row>
    <row r="14" spans="1:13" ht="15.75">
      <c r="A14" s="158"/>
      <c r="B14" s="2" t="s">
        <v>679</v>
      </c>
      <c r="C14" s="154"/>
      <c r="D14" s="200"/>
      <c r="E14" s="161"/>
      <c r="F14" s="156"/>
      <c r="G14" s="159"/>
      <c r="H14" s="159"/>
      <c r="I14" s="276"/>
      <c r="J14" s="177"/>
      <c r="K14" s="200"/>
      <c r="M14" s="154"/>
    </row>
    <row r="15" spans="1:13" ht="16.5">
      <c r="A15" s="158"/>
      <c r="B15" s="144"/>
      <c r="C15" s="170" t="s">
        <v>680</v>
      </c>
      <c r="D15" s="201"/>
      <c r="E15" s="211"/>
      <c r="F15" s="178"/>
      <c r="G15" s="179"/>
      <c r="H15" s="179"/>
      <c r="I15" s="202">
        <v>6350</v>
      </c>
      <c r="J15" s="177"/>
      <c r="K15" s="200"/>
      <c r="M15" s="154"/>
    </row>
    <row r="16" spans="1:13" ht="16.5">
      <c r="A16" s="158"/>
      <c r="B16" s="200"/>
      <c r="C16" s="200"/>
      <c r="D16" s="220" t="s">
        <v>524</v>
      </c>
      <c r="E16" s="161"/>
      <c r="F16" s="156"/>
      <c r="G16" s="159"/>
      <c r="H16" s="159"/>
      <c r="I16" s="219">
        <f>SUM(I12:I15)</f>
        <v>166350</v>
      </c>
      <c r="J16" s="177"/>
      <c r="K16" s="200"/>
      <c r="L16" s="164"/>
      <c r="M16" s="154"/>
    </row>
    <row r="17" spans="1:16" s="143" customFormat="1" ht="18.75" customHeight="1">
      <c r="A17" s="158"/>
      <c r="B17" s="200"/>
      <c r="C17" s="200"/>
      <c r="D17" s="175"/>
      <c r="E17" s="161"/>
      <c r="F17" s="156"/>
      <c r="G17" s="159"/>
      <c r="H17" s="159"/>
      <c r="I17" s="196"/>
      <c r="J17" s="177"/>
      <c r="K17" s="200"/>
      <c r="L17" s="200"/>
      <c r="M17" s="154"/>
      <c r="N17" s="145"/>
      <c r="O17" s="145"/>
      <c r="P17" s="145"/>
    </row>
    <row r="18" spans="1:16" s="143" customFormat="1" ht="18.75" customHeight="1">
      <c r="A18" s="137" t="s">
        <v>516</v>
      </c>
      <c r="B18" s="137"/>
      <c r="C18" s="137"/>
      <c r="D18" s="137"/>
      <c r="E18" s="137"/>
      <c r="F18" s="137"/>
      <c r="G18" s="137"/>
      <c r="H18" s="137"/>
      <c r="I18" s="138"/>
      <c r="J18" s="138"/>
      <c r="K18" s="200"/>
      <c r="L18" s="200"/>
      <c r="M18" s="154"/>
      <c r="N18" s="145"/>
      <c r="O18" s="145"/>
      <c r="P18" s="145"/>
    </row>
    <row r="19" spans="1:16" s="143" customFormat="1" ht="18.75" customHeight="1">
      <c r="A19" s="140"/>
      <c r="B19" s="140"/>
      <c r="C19" s="140"/>
      <c r="D19" s="140"/>
      <c r="E19" s="140"/>
      <c r="F19" s="140"/>
      <c r="G19" s="140"/>
      <c r="H19" s="140"/>
      <c r="I19" s="140"/>
      <c r="J19" s="141"/>
      <c r="K19" s="200"/>
      <c r="L19" s="200"/>
      <c r="M19" s="154"/>
      <c r="N19" s="145"/>
      <c r="O19" s="145"/>
      <c r="P19" s="145"/>
    </row>
    <row r="20" spans="1:11" s="144" customFormat="1" ht="19.5">
      <c r="A20" s="150"/>
      <c r="B20" s="140" t="s">
        <v>517</v>
      </c>
      <c r="C20" s="140"/>
      <c r="D20" s="140"/>
      <c r="E20" s="140"/>
      <c r="F20" s="141"/>
      <c r="G20" s="141"/>
      <c r="H20" s="140" t="s">
        <v>521</v>
      </c>
      <c r="I20" s="140"/>
      <c r="J20" s="140"/>
      <c r="K20" s="273"/>
    </row>
    <row r="21" spans="1:11" s="144" customFormat="1" ht="16.5">
      <c r="A21" s="204" t="s">
        <v>514</v>
      </c>
      <c r="B21" s="184"/>
      <c r="C21" s="184"/>
      <c r="D21" s="184"/>
      <c r="E21" s="184"/>
      <c r="F21" s="205"/>
      <c r="G21" s="154"/>
      <c r="H21" s="154"/>
      <c r="I21" s="154"/>
      <c r="J21" s="206"/>
      <c r="K21" s="273"/>
    </row>
    <row r="22" spans="1:23" s="163" customFormat="1" ht="16.5" customHeight="1">
      <c r="A22" s="135"/>
      <c r="B22" s="207" t="s">
        <v>692</v>
      </c>
      <c r="C22" s="200"/>
      <c r="D22" s="143"/>
      <c r="E22" s="229"/>
      <c r="F22" s="143"/>
      <c r="G22" s="207" t="s">
        <v>692</v>
      </c>
      <c r="H22" s="200"/>
      <c r="I22" s="145"/>
      <c r="J22" s="154"/>
      <c r="K22" s="155"/>
      <c r="N22" s="144"/>
      <c r="O22" s="144"/>
      <c r="P22" s="144"/>
      <c r="Q22" s="144"/>
      <c r="R22" s="144"/>
      <c r="S22" s="144"/>
      <c r="T22" s="144"/>
      <c r="U22" s="144"/>
      <c r="V22" s="144"/>
      <c r="W22" s="144"/>
    </row>
    <row r="23" spans="1:23" s="225" customFormat="1" ht="18.75" customHeight="1">
      <c r="A23" s="135"/>
      <c r="B23" s="207"/>
      <c r="C23" s="201" t="s">
        <v>710</v>
      </c>
      <c r="D23" s="292"/>
      <c r="E23" s="226">
        <v>30000</v>
      </c>
      <c r="F23" s="143"/>
      <c r="G23" s="207"/>
      <c r="H23" s="201" t="s">
        <v>711</v>
      </c>
      <c r="I23" s="292"/>
      <c r="J23" s="226">
        <v>110000</v>
      </c>
      <c r="K23" s="155"/>
      <c r="N23" s="144"/>
      <c r="O23" s="144"/>
      <c r="P23" s="144"/>
      <c r="Q23" s="144"/>
      <c r="R23" s="144"/>
      <c r="S23" s="144"/>
      <c r="T23" s="144"/>
      <c r="U23" s="144"/>
      <c r="V23" s="144"/>
      <c r="W23" s="144"/>
    </row>
    <row r="24" spans="1:23" s="163" customFormat="1" ht="18.75">
      <c r="A24" s="135"/>
      <c r="B24" s="200"/>
      <c r="C24" s="199" t="s">
        <v>712</v>
      </c>
      <c r="D24" s="210"/>
      <c r="E24" s="162">
        <v>60000</v>
      </c>
      <c r="F24" s="207"/>
      <c r="G24" s="200"/>
      <c r="H24" s="207"/>
      <c r="I24" s="208"/>
      <c r="J24" s="155"/>
      <c r="K24" s="155"/>
      <c r="N24" s="144"/>
      <c r="O24" s="144"/>
      <c r="P24" s="144"/>
      <c r="Q24" s="144"/>
      <c r="R24" s="144"/>
      <c r="S24" s="144"/>
      <c r="T24" s="144"/>
      <c r="U24" s="144"/>
      <c r="V24" s="144"/>
      <c r="W24" s="144"/>
    </row>
    <row r="25" spans="1:23" s="163" customFormat="1" ht="18.75">
      <c r="A25" s="135"/>
      <c r="B25" s="200"/>
      <c r="C25" s="199" t="s">
        <v>713</v>
      </c>
      <c r="D25" s="210"/>
      <c r="E25" s="162">
        <v>10000</v>
      </c>
      <c r="F25" s="207"/>
      <c r="G25" s="200"/>
      <c r="H25" s="207"/>
      <c r="I25" s="208"/>
      <c r="J25" s="155"/>
      <c r="K25" s="155"/>
      <c r="N25" s="144"/>
      <c r="O25" s="144"/>
      <c r="P25" s="144"/>
      <c r="Q25" s="144"/>
      <c r="R25" s="144"/>
      <c r="S25" s="144"/>
      <c r="T25" s="144"/>
      <c r="U25" s="144"/>
      <c r="V25" s="144"/>
      <c r="W25" s="144"/>
    </row>
    <row r="26" spans="1:23" s="163" customFormat="1" ht="18.75">
      <c r="A26" s="135"/>
      <c r="B26" s="200"/>
      <c r="C26" s="199" t="s">
        <v>714</v>
      </c>
      <c r="D26" s="210"/>
      <c r="E26" s="162">
        <v>10000</v>
      </c>
      <c r="F26" s="207"/>
      <c r="G26" s="200"/>
      <c r="H26" s="207"/>
      <c r="I26" s="208"/>
      <c r="J26" s="155"/>
      <c r="K26" s="155"/>
      <c r="N26" s="144"/>
      <c r="O26" s="144"/>
      <c r="P26" s="144"/>
      <c r="Q26" s="144"/>
      <c r="R26" s="144"/>
      <c r="S26" s="144"/>
      <c r="T26" s="144"/>
      <c r="U26" s="144"/>
      <c r="V26" s="144"/>
      <c r="W26" s="144"/>
    </row>
    <row r="27" spans="1:23" s="163" customFormat="1" ht="18.75">
      <c r="A27" s="135"/>
      <c r="B27" s="200"/>
      <c r="C27" s="200"/>
      <c r="D27" s="208"/>
      <c r="E27" s="155"/>
      <c r="F27" s="207"/>
      <c r="G27" s="200"/>
      <c r="H27" s="207"/>
      <c r="I27" s="208"/>
      <c r="J27" s="155"/>
      <c r="K27" s="155"/>
      <c r="N27" s="144"/>
      <c r="O27" s="144"/>
      <c r="P27" s="144"/>
      <c r="Q27" s="144"/>
      <c r="R27" s="144"/>
      <c r="S27" s="144"/>
      <c r="T27" s="144"/>
      <c r="U27" s="144"/>
      <c r="V27" s="144"/>
      <c r="W27" s="144"/>
    </row>
    <row r="28" spans="1:23" s="163" customFormat="1" ht="18.75">
      <c r="A28" s="135"/>
      <c r="B28" s="200"/>
      <c r="C28" s="200"/>
      <c r="D28" s="208"/>
      <c r="E28" s="155"/>
      <c r="F28" s="207"/>
      <c r="G28" s="200"/>
      <c r="H28" s="207"/>
      <c r="I28" s="208"/>
      <c r="J28" s="155"/>
      <c r="K28" s="155"/>
      <c r="N28" s="144"/>
      <c r="O28" s="144"/>
      <c r="P28" s="144"/>
      <c r="Q28" s="144"/>
      <c r="R28" s="144"/>
      <c r="S28" s="144"/>
      <c r="T28" s="144"/>
      <c r="U28" s="144"/>
      <c r="V28" s="144"/>
      <c r="W28" s="144"/>
    </row>
    <row r="29" spans="1:23" s="163" customFormat="1" ht="18.75">
      <c r="A29" s="175" t="s">
        <v>717</v>
      </c>
      <c r="B29" s="144"/>
      <c r="C29" s="144"/>
      <c r="D29" s="144"/>
      <c r="E29" s="144"/>
      <c r="F29" s="164"/>
      <c r="G29" s="144"/>
      <c r="H29" s="165"/>
      <c r="I29" s="166"/>
      <c r="J29" s="149"/>
      <c r="K29"/>
      <c r="N29" s="144"/>
      <c r="O29" s="144"/>
      <c r="P29" s="144"/>
      <c r="Q29" s="144"/>
      <c r="R29" s="144"/>
      <c r="S29" s="144"/>
      <c r="T29" s="144"/>
      <c r="U29" s="144"/>
      <c r="V29" s="144"/>
      <c r="W29" s="144"/>
    </row>
    <row r="30" spans="1:23" s="163" customFormat="1" ht="16.5" customHeight="1">
      <c r="A30" s="152"/>
      <c r="B30" s="152"/>
      <c r="C30" s="152"/>
      <c r="D30" s="152"/>
      <c r="E30" s="152"/>
      <c r="F30" s="167"/>
      <c r="G30" s="152"/>
      <c r="H30" s="152"/>
      <c r="I30" s="152"/>
      <c r="J30" s="149"/>
      <c r="K30"/>
      <c r="N30" s="144"/>
      <c r="O30" s="144"/>
      <c r="P30" s="144"/>
      <c r="Q30" s="144"/>
      <c r="R30" s="144"/>
      <c r="S30" s="144"/>
      <c r="T30" s="144"/>
      <c r="U30" s="144"/>
      <c r="V30" s="144"/>
      <c r="W30" s="144"/>
    </row>
    <row r="31" spans="2:23" s="163" customFormat="1" ht="16.5">
      <c r="B31" s="144"/>
      <c r="C31" s="144"/>
      <c r="D31" s="144"/>
      <c r="E31" s="144"/>
      <c r="F31" s="164"/>
      <c r="G31" s="298" t="s">
        <v>716</v>
      </c>
      <c r="H31" s="298"/>
      <c r="I31" s="298"/>
      <c r="J31" s="151"/>
      <c r="K31"/>
      <c r="N31" s="144"/>
      <c r="O31" s="144"/>
      <c r="P31" s="144"/>
      <c r="Q31" s="144"/>
      <c r="R31" s="144"/>
      <c r="S31" s="144"/>
      <c r="T31" s="144"/>
      <c r="U31" s="144"/>
      <c r="V31" s="144"/>
      <c r="W31" s="144"/>
    </row>
    <row r="32" spans="2:11" s="163" customFormat="1" ht="16.5">
      <c r="B32" s="144"/>
      <c r="C32" s="144"/>
      <c r="D32" s="144"/>
      <c r="E32" s="144"/>
      <c r="F32" s="164"/>
      <c r="G32" s="298" t="s">
        <v>78</v>
      </c>
      <c r="H32" s="298"/>
      <c r="I32" s="298"/>
      <c r="J32"/>
      <c r="K32"/>
    </row>
    <row r="33" spans="1:11" s="225" customFormat="1" ht="18.75" customHeight="1">
      <c r="A33" s="135"/>
      <c r="B33"/>
      <c r="C33"/>
      <c r="D33"/>
      <c r="E33"/>
      <c r="F33" s="135"/>
      <c r="G33" s="135"/>
      <c r="H33" s="135"/>
      <c r="I33"/>
      <c r="J33" s="147"/>
      <c r="K33"/>
    </row>
    <row r="34" spans="1:11" s="143" customFormat="1" ht="18.75">
      <c r="A34"/>
      <c r="B34"/>
      <c r="C34"/>
      <c r="D34"/>
      <c r="E34"/>
      <c r="F34"/>
      <c r="G34"/>
      <c r="H34"/>
      <c r="I34"/>
      <c r="J34"/>
      <c r="K34"/>
    </row>
    <row r="35" spans="1:11" s="143" customFormat="1" ht="18.75">
      <c r="A35"/>
      <c r="B35"/>
      <c r="C35"/>
      <c r="D35"/>
      <c r="E35"/>
      <c r="F35"/>
      <c r="G35"/>
      <c r="H35"/>
      <c r="I35"/>
      <c r="J35" s="39"/>
      <c r="K35"/>
    </row>
    <row r="36" ht="15">
      <c r="J36" s="39"/>
    </row>
    <row r="37" ht="18.75">
      <c r="J37" s="146"/>
    </row>
    <row r="38" spans="1:10" ht="18.75" hidden="1">
      <c r="A38" s="135" t="s">
        <v>518</v>
      </c>
      <c r="B38" s="135"/>
      <c r="F38" s="135"/>
      <c r="G38" s="135"/>
      <c r="H38" s="135"/>
      <c r="J38" s="153">
        <v>1000000</v>
      </c>
    </row>
    <row r="39" spans="1:10" ht="18.75" hidden="1">
      <c r="A39" s="135" t="s">
        <v>519</v>
      </c>
      <c r="B39" s="135"/>
      <c r="F39" s="135"/>
      <c r="G39" s="135"/>
      <c r="H39" s="135"/>
      <c r="J39" s="136">
        <v>10000</v>
      </c>
    </row>
    <row r="40" spans="1:10" ht="18.75" hidden="1">
      <c r="A40" s="135" t="s">
        <v>520</v>
      </c>
      <c r="F40" s="135"/>
      <c r="G40" s="135"/>
      <c r="H40" s="135"/>
      <c r="J40" s="147">
        <f>J38-J39</f>
        <v>990000</v>
      </c>
    </row>
    <row r="41" spans="1:10" ht="18.75" hidden="1">
      <c r="A41" s="135"/>
      <c r="F41" s="135"/>
      <c r="G41" s="135"/>
      <c r="H41" s="135"/>
      <c r="J41" s="147"/>
    </row>
    <row r="43" ht="15">
      <c r="J43" s="39"/>
    </row>
    <row r="44" ht="15">
      <c r="J44" s="39"/>
    </row>
    <row r="45" ht="18.75">
      <c r="J45" s="146"/>
    </row>
    <row r="46" ht="15">
      <c r="J46" s="39"/>
    </row>
  </sheetData>
  <sheetProtection/>
  <mergeCells count="4">
    <mergeCell ref="A1:J1"/>
    <mergeCell ref="A2:J2"/>
    <mergeCell ref="G31:I31"/>
    <mergeCell ref="G32:I32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zoomScalePageLayoutView="0" workbookViewId="0" topLeftCell="A1">
      <selection activeCell="I22" sqref="I22"/>
    </sheetView>
  </sheetViews>
  <sheetFormatPr defaultColWidth="9.140625" defaultRowHeight="15"/>
  <cols>
    <col min="1" max="1" width="3.28125" style="0" customWidth="1"/>
    <col min="2" max="2" width="1.7109375" style="0" customWidth="1"/>
    <col min="4" max="4" width="18.28125" style="0" customWidth="1"/>
    <col min="5" max="5" width="8.421875" style="0" customWidth="1"/>
    <col min="6" max="6" width="6.00390625" style="0" customWidth="1"/>
    <col min="7" max="7" width="3.7109375" style="0" customWidth="1"/>
    <col min="8" max="8" width="12.421875" style="0" customWidth="1"/>
    <col min="9" max="9" width="13.57421875" style="0" customWidth="1"/>
    <col min="10" max="10" width="9.421875" style="0" customWidth="1"/>
    <col min="11" max="11" width="9.7109375" style="0" customWidth="1"/>
    <col min="12" max="12" width="11.28125" style="0" customWidth="1"/>
  </cols>
  <sheetData>
    <row r="1" spans="1:11" s="143" customFormat="1" ht="60" customHeight="1">
      <c r="A1" s="295" t="s">
        <v>695</v>
      </c>
      <c r="B1" s="295"/>
      <c r="C1" s="295"/>
      <c r="D1" s="295"/>
      <c r="E1" s="295"/>
      <c r="F1" s="295"/>
      <c r="G1" s="295"/>
      <c r="H1" s="295"/>
      <c r="I1" s="295"/>
      <c r="J1" s="295"/>
      <c r="K1" s="271"/>
    </row>
    <row r="2" spans="1:11" s="143" customFormat="1" ht="18.75">
      <c r="A2" s="296" t="s">
        <v>522</v>
      </c>
      <c r="B2" s="296"/>
      <c r="C2" s="296"/>
      <c r="D2" s="296"/>
      <c r="E2" s="296"/>
      <c r="F2" s="296"/>
      <c r="G2" s="296"/>
      <c r="H2" s="296"/>
      <c r="I2" s="296"/>
      <c r="J2" s="296"/>
      <c r="K2" s="148"/>
    </row>
    <row r="3" spans="1:11" s="143" customFormat="1" ht="18.75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8"/>
    </row>
    <row r="4" spans="1:11" s="143" customFormat="1" ht="19.5">
      <c r="A4" s="140" t="s">
        <v>513</v>
      </c>
      <c r="B4" s="140"/>
      <c r="C4" s="140"/>
      <c r="D4" s="140"/>
      <c r="E4" s="140"/>
      <c r="F4" s="141"/>
      <c r="G4" s="140"/>
      <c r="H4" s="140"/>
      <c r="I4" s="140"/>
      <c r="J4" s="149"/>
      <c r="K4" s="148"/>
    </row>
    <row r="5" spans="1:11" s="163" customFormat="1" ht="18.75">
      <c r="A5" s="2"/>
      <c r="B5" s="170" t="s">
        <v>667</v>
      </c>
      <c r="C5" s="170"/>
      <c r="D5" s="170"/>
      <c r="E5" s="170"/>
      <c r="F5" s="157"/>
      <c r="G5" s="170"/>
      <c r="H5" s="170"/>
      <c r="I5" s="157">
        <v>160400</v>
      </c>
      <c r="J5" s="177"/>
      <c r="K5" s="148"/>
    </row>
    <row r="6" spans="1:11" s="163" customFormat="1" ht="18.75">
      <c r="A6" s="175"/>
      <c r="B6" s="158" t="s">
        <v>668</v>
      </c>
      <c r="C6" s="273"/>
      <c r="D6" s="154"/>
      <c r="E6" s="154"/>
      <c r="F6" s="155"/>
      <c r="G6" s="154"/>
      <c r="H6" s="154"/>
      <c r="I6" s="155"/>
      <c r="J6" s="177"/>
      <c r="K6" s="148"/>
    </row>
    <row r="7" spans="1:11" s="163" customFormat="1" ht="18.75">
      <c r="A7" s="175"/>
      <c r="B7" s="158"/>
      <c r="C7" s="274" t="s">
        <v>669</v>
      </c>
      <c r="D7" s="170"/>
      <c r="E7" s="170"/>
      <c r="F7" s="157"/>
      <c r="G7" s="170"/>
      <c r="H7" s="170"/>
      <c r="I7" s="157">
        <v>20000</v>
      </c>
      <c r="J7" s="177"/>
      <c r="K7" s="148"/>
    </row>
    <row r="8" spans="1:11" s="163" customFormat="1" ht="18.75">
      <c r="A8" s="175"/>
      <c r="B8" s="158"/>
      <c r="C8" s="170" t="s">
        <v>670</v>
      </c>
      <c r="D8" s="275"/>
      <c r="E8" s="170"/>
      <c r="F8" s="170"/>
      <c r="G8" s="170"/>
      <c r="H8" s="157"/>
      <c r="I8" s="157">
        <v>-1140</v>
      </c>
      <c r="J8" s="177"/>
      <c r="K8" s="148"/>
    </row>
    <row r="9" spans="1:11" s="163" customFormat="1" ht="18.75">
      <c r="A9" s="175"/>
      <c r="B9" s="154" t="s">
        <v>671</v>
      </c>
      <c r="C9" s="154"/>
      <c r="D9" s="154"/>
      <c r="E9" s="154"/>
      <c r="F9" s="155"/>
      <c r="G9" s="154"/>
      <c r="H9" s="154"/>
      <c r="I9" s="155"/>
      <c r="J9" s="177"/>
      <c r="K9" s="148"/>
    </row>
    <row r="10" spans="1:11" s="163" customFormat="1" ht="18.75">
      <c r="A10" s="175"/>
      <c r="B10" s="154"/>
      <c r="C10" s="170" t="s">
        <v>672</v>
      </c>
      <c r="D10" s="170"/>
      <c r="E10" s="170"/>
      <c r="F10" s="157"/>
      <c r="G10" s="170"/>
      <c r="H10" s="170"/>
      <c r="I10" s="157">
        <v>31000</v>
      </c>
      <c r="J10" s="177"/>
      <c r="K10" s="148"/>
    </row>
    <row r="11" spans="1:11" s="163" customFormat="1" ht="18.75">
      <c r="A11" s="175"/>
      <c r="B11" s="2" t="s">
        <v>673</v>
      </c>
      <c r="C11" s="154"/>
      <c r="D11" s="154"/>
      <c r="E11" s="154"/>
      <c r="F11" s="155"/>
      <c r="G11" s="154"/>
      <c r="H11" s="154"/>
      <c r="I11" s="155"/>
      <c r="J11" s="177"/>
      <c r="K11" s="148"/>
    </row>
    <row r="12" spans="1:11" s="163" customFormat="1" ht="18.75">
      <c r="A12" s="175"/>
      <c r="B12" s="154"/>
      <c r="C12" s="170" t="s">
        <v>674</v>
      </c>
      <c r="D12" s="170"/>
      <c r="E12" s="170"/>
      <c r="F12" s="157"/>
      <c r="G12" s="170"/>
      <c r="H12" s="170"/>
      <c r="I12" s="157">
        <v>215900</v>
      </c>
      <c r="J12" s="177"/>
      <c r="K12" s="148"/>
    </row>
    <row r="13" spans="1:11" s="163" customFormat="1" ht="18.75">
      <c r="A13" s="175"/>
      <c r="B13" s="170" t="s">
        <v>675</v>
      </c>
      <c r="C13" s="170"/>
      <c r="D13" s="170"/>
      <c r="E13" s="170"/>
      <c r="F13" s="157"/>
      <c r="G13" s="170"/>
      <c r="H13" s="170"/>
      <c r="I13" s="157">
        <v>1200000</v>
      </c>
      <c r="J13" s="177"/>
      <c r="K13" s="148"/>
    </row>
    <row r="14" spans="1:11" s="163" customFormat="1" ht="18.75">
      <c r="A14" s="175"/>
      <c r="B14" s="170" t="s">
        <v>676</v>
      </c>
      <c r="C14" s="170"/>
      <c r="D14" s="170"/>
      <c r="E14" s="170"/>
      <c r="F14" s="157"/>
      <c r="G14" s="170"/>
      <c r="H14" s="170"/>
      <c r="I14" s="157">
        <v>15732</v>
      </c>
      <c r="J14" s="177"/>
      <c r="K14" s="148"/>
    </row>
    <row r="15" spans="1:14" s="143" customFormat="1" ht="18.75">
      <c r="A15" s="158"/>
      <c r="B15" s="154"/>
      <c r="C15" s="173"/>
      <c r="D15" s="220" t="s">
        <v>524</v>
      </c>
      <c r="E15" s="161"/>
      <c r="F15" s="156"/>
      <c r="G15" s="159"/>
      <c r="H15" s="159"/>
      <c r="I15" s="219">
        <f>SUM(I5:I14)</f>
        <v>1641892</v>
      </c>
      <c r="J15" s="177"/>
      <c r="K15" s="148"/>
      <c r="L15" s="154"/>
      <c r="M15" s="195"/>
      <c r="N15" s="145"/>
    </row>
    <row r="16" spans="1:16" s="143" customFormat="1" ht="18.75">
      <c r="A16" s="158"/>
      <c r="B16" s="154"/>
      <c r="C16" s="173"/>
      <c r="D16" s="161"/>
      <c r="E16" s="161"/>
      <c r="F16" s="156"/>
      <c r="G16" s="159"/>
      <c r="H16" s="159"/>
      <c r="I16" s="196"/>
      <c r="J16" s="177"/>
      <c r="K16" s="142"/>
      <c r="L16" s="2"/>
      <c r="M16" s="154"/>
      <c r="N16" s="145"/>
      <c r="O16" s="145"/>
      <c r="P16" s="145"/>
    </row>
    <row r="17" spans="1:16" s="143" customFormat="1" ht="18.75">
      <c r="A17" s="186" t="s">
        <v>514</v>
      </c>
      <c r="B17" s="187"/>
      <c r="C17" s="187"/>
      <c r="D17" s="187"/>
      <c r="E17" s="187"/>
      <c r="F17" s="188"/>
      <c r="G17" s="189"/>
      <c r="H17" s="189"/>
      <c r="I17" s="190"/>
      <c r="J17" s="177"/>
      <c r="K17" s="142"/>
      <c r="L17" s="154"/>
      <c r="M17" s="154"/>
      <c r="N17" s="145"/>
      <c r="O17" s="145"/>
      <c r="P17" s="145"/>
    </row>
    <row r="18" spans="1:13" ht="15.75">
      <c r="A18" s="158"/>
      <c r="B18" s="2" t="s">
        <v>677</v>
      </c>
      <c r="C18" s="2"/>
      <c r="D18" s="200"/>
      <c r="E18" s="161"/>
      <c r="F18" s="156"/>
      <c r="G18" s="159"/>
      <c r="H18" s="159"/>
      <c r="I18" s="276"/>
      <c r="J18" s="177"/>
      <c r="K18" s="200"/>
      <c r="M18" s="154"/>
    </row>
    <row r="19" spans="1:13" ht="15.75">
      <c r="A19" s="158"/>
      <c r="B19" s="2"/>
      <c r="C19" s="277" t="s">
        <v>678</v>
      </c>
      <c r="D19" s="201"/>
      <c r="E19" s="211"/>
      <c r="F19" s="178"/>
      <c r="G19" s="179"/>
      <c r="H19" s="179"/>
      <c r="I19" s="202">
        <v>6120</v>
      </c>
      <c r="J19" s="177"/>
      <c r="K19" s="200"/>
      <c r="M19" s="154"/>
    </row>
    <row r="20" spans="1:13" ht="15.75">
      <c r="A20" s="158"/>
      <c r="B20" s="2" t="s">
        <v>679</v>
      </c>
      <c r="C20" s="154"/>
      <c r="D20" s="200"/>
      <c r="E20" s="161"/>
      <c r="F20" s="156"/>
      <c r="G20" s="159"/>
      <c r="H20" s="159"/>
      <c r="I20" s="276"/>
      <c r="J20" s="177"/>
      <c r="K20" s="200"/>
      <c r="M20" s="154"/>
    </row>
    <row r="21" spans="1:13" ht="16.5">
      <c r="A21" s="158"/>
      <c r="B21" s="144"/>
      <c r="C21" s="170" t="s">
        <v>680</v>
      </c>
      <c r="D21" s="201"/>
      <c r="E21" s="211"/>
      <c r="F21" s="178"/>
      <c r="G21" s="179"/>
      <c r="H21" s="179"/>
      <c r="I21" s="202">
        <v>880505</v>
      </c>
      <c r="J21" s="177"/>
      <c r="K21" s="200"/>
      <c r="M21" s="154"/>
    </row>
    <row r="22" spans="1:13" ht="15.75">
      <c r="A22" s="158"/>
      <c r="B22" s="2" t="s">
        <v>681</v>
      </c>
      <c r="C22" s="154"/>
      <c r="D22" s="200"/>
      <c r="E22" s="161"/>
      <c r="F22" s="156"/>
      <c r="G22" s="159"/>
      <c r="H22" s="159"/>
      <c r="I22" s="276"/>
      <c r="J22" s="177"/>
      <c r="K22" s="200"/>
      <c r="M22" s="154"/>
    </row>
    <row r="23" spans="1:13" ht="15.75">
      <c r="A23" s="158"/>
      <c r="B23" s="154"/>
      <c r="C23" s="170" t="s">
        <v>672</v>
      </c>
      <c r="D23" s="201"/>
      <c r="E23" s="211"/>
      <c r="F23" s="178"/>
      <c r="G23" s="179"/>
      <c r="H23" s="179"/>
      <c r="I23" s="202">
        <v>31000</v>
      </c>
      <c r="J23" s="177"/>
      <c r="K23" s="200"/>
      <c r="M23" s="154"/>
    </row>
    <row r="24" spans="1:13" ht="15.75">
      <c r="A24" s="158"/>
      <c r="B24" s="278" t="s">
        <v>682</v>
      </c>
      <c r="C24" s="279"/>
      <c r="D24" s="200"/>
      <c r="E24" s="161"/>
      <c r="F24" s="156"/>
      <c r="G24" s="159"/>
      <c r="H24" s="159"/>
      <c r="I24" s="276">
        <v>159165</v>
      </c>
      <c r="J24" s="177"/>
      <c r="K24" s="200"/>
      <c r="M24" s="154"/>
    </row>
    <row r="25" spans="1:13" ht="15.75">
      <c r="A25" s="158"/>
      <c r="B25" s="280" t="s">
        <v>683</v>
      </c>
      <c r="C25" s="281"/>
      <c r="D25" s="282"/>
      <c r="E25" s="283"/>
      <c r="F25" s="284"/>
      <c r="G25" s="285"/>
      <c r="H25" s="285"/>
      <c r="I25" s="286"/>
      <c r="J25" s="177"/>
      <c r="K25" s="200"/>
      <c r="M25" s="154"/>
    </row>
    <row r="26" spans="1:13" ht="15.75">
      <c r="A26" s="158"/>
      <c r="B26" s="278"/>
      <c r="C26" s="198" t="s">
        <v>684</v>
      </c>
      <c r="D26" s="201"/>
      <c r="E26" s="211"/>
      <c r="F26" s="178"/>
      <c r="G26" s="179"/>
      <c r="H26" s="179"/>
      <c r="I26" s="202">
        <v>953</v>
      </c>
      <c r="J26" s="177"/>
      <c r="K26" s="200"/>
      <c r="M26" s="154"/>
    </row>
    <row r="27" spans="1:13" ht="15.75">
      <c r="A27" s="158"/>
      <c r="B27" s="287" t="s">
        <v>540</v>
      </c>
      <c r="C27" s="198"/>
      <c r="D27" s="201"/>
      <c r="E27" s="211"/>
      <c r="F27" s="178"/>
      <c r="G27" s="179"/>
      <c r="H27" s="179"/>
      <c r="I27" s="202"/>
      <c r="J27" s="177"/>
      <c r="K27" s="200"/>
      <c r="M27" s="154"/>
    </row>
    <row r="28" spans="1:13" ht="15.75">
      <c r="A28" s="158"/>
      <c r="B28" s="158"/>
      <c r="C28" s="198" t="s">
        <v>685</v>
      </c>
      <c r="D28" s="201"/>
      <c r="E28" s="211"/>
      <c r="F28" s="178"/>
      <c r="G28" s="179"/>
      <c r="H28" s="179"/>
      <c r="I28" s="202">
        <v>150000</v>
      </c>
      <c r="J28" s="177"/>
      <c r="K28" s="200"/>
      <c r="M28" s="154"/>
    </row>
    <row r="29" spans="1:13" ht="15.75">
      <c r="A29" s="158"/>
      <c r="B29" s="158"/>
      <c r="C29" s="198" t="s">
        <v>686</v>
      </c>
      <c r="D29" s="201"/>
      <c r="E29" s="211"/>
      <c r="F29" s="178"/>
      <c r="G29" s="179"/>
      <c r="H29" s="179"/>
      <c r="I29" s="202">
        <v>40500</v>
      </c>
      <c r="J29" s="177"/>
      <c r="K29" s="200"/>
      <c r="M29" s="154"/>
    </row>
    <row r="30" spans="1:13" ht="15.75">
      <c r="A30" s="158"/>
      <c r="B30" s="200" t="s">
        <v>687</v>
      </c>
      <c r="C30" s="154"/>
      <c r="D30" s="200"/>
      <c r="E30" s="200"/>
      <c r="F30" s="200"/>
      <c r="G30" s="200"/>
      <c r="H30" s="200"/>
      <c r="I30" s="200"/>
      <c r="J30" s="200"/>
      <c r="K30" s="200"/>
      <c r="M30" s="154"/>
    </row>
    <row r="31" spans="1:13" ht="15.75">
      <c r="A31" s="158"/>
      <c r="B31" s="200"/>
      <c r="C31" s="170" t="s">
        <v>680</v>
      </c>
      <c r="D31" s="201"/>
      <c r="E31" s="211"/>
      <c r="F31" s="178"/>
      <c r="G31" s="179"/>
      <c r="H31" s="179"/>
      <c r="I31" s="202">
        <v>-1140</v>
      </c>
      <c r="J31" s="177"/>
      <c r="K31" s="200"/>
      <c r="M31" s="154"/>
    </row>
    <row r="32" spans="1:13" ht="15.75">
      <c r="A32" s="158"/>
      <c r="B32" s="170" t="s">
        <v>688</v>
      </c>
      <c r="C32" s="198"/>
      <c r="D32" s="201"/>
      <c r="E32" s="211"/>
      <c r="F32" s="178"/>
      <c r="G32" s="179"/>
      <c r="H32" s="179"/>
      <c r="I32" s="202">
        <v>100000</v>
      </c>
      <c r="J32" s="177"/>
      <c r="K32" s="200"/>
      <c r="M32" s="154"/>
    </row>
    <row r="33" spans="1:13" ht="15.75">
      <c r="A33" s="158"/>
      <c r="B33" s="170" t="s">
        <v>698</v>
      </c>
      <c r="C33" s="198"/>
      <c r="D33" s="201"/>
      <c r="E33" s="211"/>
      <c r="F33" s="178"/>
      <c r="G33" s="179"/>
      <c r="H33" s="179"/>
      <c r="I33" s="202">
        <v>30000</v>
      </c>
      <c r="J33" s="177"/>
      <c r="K33" s="200"/>
      <c r="M33" s="154"/>
    </row>
    <row r="34" spans="1:13" ht="15.75">
      <c r="A34" s="158"/>
      <c r="B34" s="170" t="s">
        <v>689</v>
      </c>
      <c r="C34" s="198"/>
      <c r="D34" s="201"/>
      <c r="E34" s="211"/>
      <c r="F34" s="178"/>
      <c r="G34" s="179"/>
      <c r="H34" s="179"/>
      <c r="I34" s="202">
        <v>100000</v>
      </c>
      <c r="J34" s="177"/>
      <c r="K34" s="200"/>
      <c r="M34" s="154"/>
    </row>
    <row r="35" spans="1:13" ht="15.75">
      <c r="A35" s="158"/>
      <c r="B35" s="201" t="s">
        <v>690</v>
      </c>
      <c r="C35" s="199"/>
      <c r="D35" s="199"/>
      <c r="E35" s="218"/>
      <c r="F35" s="181"/>
      <c r="G35" s="182"/>
      <c r="H35" s="182"/>
      <c r="I35" s="203">
        <v>144789</v>
      </c>
      <c r="J35" s="177"/>
      <c r="K35" s="200"/>
      <c r="L35" s="2"/>
      <c r="M35" s="154"/>
    </row>
    <row r="36" spans="1:13" ht="16.5">
      <c r="A36" s="158"/>
      <c r="B36" s="200"/>
      <c r="C36" s="200"/>
      <c r="D36" s="220" t="s">
        <v>524</v>
      </c>
      <c r="E36" s="161"/>
      <c r="F36" s="156"/>
      <c r="G36" s="159"/>
      <c r="H36" s="159"/>
      <c r="I36" s="219">
        <f>SUM(I18:I35)</f>
        <v>1641892</v>
      </c>
      <c r="J36" s="177"/>
      <c r="K36" s="200"/>
      <c r="L36" s="164"/>
      <c r="M36" s="154"/>
    </row>
    <row r="37" spans="1:16" s="143" customFormat="1" ht="18.75" customHeight="1">
      <c r="A37" s="158"/>
      <c r="B37" s="200"/>
      <c r="C37" s="200"/>
      <c r="D37" s="175"/>
      <c r="E37" s="161"/>
      <c r="F37" s="156"/>
      <c r="G37" s="159"/>
      <c r="H37" s="159"/>
      <c r="I37" s="196"/>
      <c r="J37" s="177"/>
      <c r="K37" s="200"/>
      <c r="L37" s="200"/>
      <c r="M37" s="154"/>
      <c r="N37" s="145"/>
      <c r="O37" s="145"/>
      <c r="P37" s="145"/>
    </row>
    <row r="38" spans="1:11" s="143" customFormat="1" ht="18.75">
      <c r="A38" s="135"/>
      <c r="B38" s="135"/>
      <c r="C38" s="135"/>
      <c r="D38" s="135"/>
      <c r="E38" s="135"/>
      <c r="F38" s="135"/>
      <c r="G38" s="135"/>
      <c r="H38" s="135"/>
      <c r="I38" s="136"/>
      <c r="J38"/>
      <c r="K38"/>
    </row>
    <row r="39" spans="1:11" s="143" customFormat="1" ht="18.75">
      <c r="A39" s="137" t="s">
        <v>516</v>
      </c>
      <c r="B39" s="137"/>
      <c r="C39" s="137"/>
      <c r="D39" s="137"/>
      <c r="E39" s="137"/>
      <c r="F39" s="137"/>
      <c r="G39" s="137"/>
      <c r="H39" s="137"/>
      <c r="I39" s="138"/>
      <c r="J39" s="138"/>
      <c r="K39" s="135"/>
    </row>
    <row r="40" spans="1:11" s="225" customFormat="1" ht="15.75" customHeight="1">
      <c r="A40" s="140"/>
      <c r="B40" s="140"/>
      <c r="C40" s="140"/>
      <c r="D40" s="140"/>
      <c r="E40" s="140"/>
      <c r="F40" s="140"/>
      <c r="G40" s="140"/>
      <c r="H40" s="140"/>
      <c r="I40" s="140"/>
      <c r="J40" s="141"/>
      <c r="K40" s="135"/>
    </row>
    <row r="41" spans="1:11" s="225" customFormat="1" ht="18.75" customHeight="1">
      <c r="A41" s="150"/>
      <c r="B41" s="140" t="s">
        <v>517</v>
      </c>
      <c r="C41" s="140"/>
      <c r="D41" s="140"/>
      <c r="E41" s="140"/>
      <c r="F41" s="141"/>
      <c r="G41" s="141"/>
      <c r="H41" s="140" t="s">
        <v>521</v>
      </c>
      <c r="I41" s="140"/>
      <c r="J41" s="140"/>
      <c r="K41" s="141"/>
    </row>
    <row r="42" spans="1:11" s="225" customFormat="1" ht="18.75" customHeight="1">
      <c r="A42" s="204" t="s">
        <v>514</v>
      </c>
      <c r="B42" s="184"/>
      <c r="C42" s="184"/>
      <c r="D42" s="184"/>
      <c r="E42" s="184"/>
      <c r="F42" s="205"/>
      <c r="G42" s="154"/>
      <c r="H42" s="154"/>
      <c r="I42" s="154"/>
      <c r="J42" s="206"/>
      <c r="K42" s="141"/>
    </row>
    <row r="43" spans="1:11" s="225" customFormat="1" ht="18.75" customHeight="1">
      <c r="A43" s="135"/>
      <c r="B43" s="288" t="s">
        <v>691</v>
      </c>
      <c r="C43" s="200"/>
      <c r="D43" s="289"/>
      <c r="E43" s="229"/>
      <c r="F43" s="143"/>
      <c r="G43" s="207" t="s">
        <v>692</v>
      </c>
      <c r="H43" s="200"/>
      <c r="I43" s="143"/>
      <c r="J43" s="154"/>
      <c r="K43" s="290"/>
    </row>
    <row r="44" spans="1:11" s="163" customFormat="1" ht="18.75">
      <c r="A44" s="135"/>
      <c r="B44" s="288"/>
      <c r="C44" s="201" t="s">
        <v>693</v>
      </c>
      <c r="D44" s="291"/>
      <c r="E44" s="226">
        <v>169885</v>
      </c>
      <c r="F44" s="143"/>
      <c r="G44" s="207"/>
      <c r="H44" s="201" t="s">
        <v>694</v>
      </c>
      <c r="I44" s="292"/>
      <c r="J44" s="226">
        <v>169885</v>
      </c>
      <c r="K44" s="290"/>
    </row>
    <row r="45" spans="1:11" s="163" customFormat="1" ht="18.75">
      <c r="A45" s="135"/>
      <c r="B45" s="200"/>
      <c r="C45" s="200"/>
      <c r="D45" s="208"/>
      <c r="E45" s="155"/>
      <c r="F45" s="207"/>
      <c r="G45" s="200"/>
      <c r="H45" s="207"/>
      <c r="I45" s="208"/>
      <c r="J45" s="155"/>
      <c r="K45" s="290"/>
    </row>
    <row r="46" spans="1:11" s="163" customFormat="1" ht="16.5" customHeight="1">
      <c r="A46" s="175" t="s">
        <v>696</v>
      </c>
      <c r="B46" s="144"/>
      <c r="C46" s="144"/>
      <c r="D46" s="144"/>
      <c r="E46" s="144"/>
      <c r="F46" s="164"/>
      <c r="G46" s="144"/>
      <c r="H46" s="165"/>
      <c r="I46" s="166"/>
      <c r="J46" s="149"/>
      <c r="K46" s="155"/>
    </row>
    <row r="47" spans="1:11" s="225" customFormat="1" ht="18.75" customHeight="1">
      <c r="A47" s="152"/>
      <c r="B47" s="152"/>
      <c r="C47" s="152"/>
      <c r="D47" s="152"/>
      <c r="E47" s="152"/>
      <c r="F47" s="167"/>
      <c r="G47" s="152"/>
      <c r="H47" s="152"/>
      <c r="I47" s="152"/>
      <c r="J47" s="149"/>
      <c r="K47" s="155"/>
    </row>
    <row r="48" spans="2:11" s="163" customFormat="1" ht="16.5">
      <c r="B48" s="144"/>
      <c r="C48" s="144"/>
      <c r="D48" s="144"/>
      <c r="E48" s="144"/>
      <c r="F48" s="164"/>
      <c r="G48" s="298" t="s">
        <v>515</v>
      </c>
      <c r="H48" s="298"/>
      <c r="I48" s="298"/>
      <c r="J48" s="151"/>
      <c r="K48" s="155"/>
    </row>
    <row r="49" spans="2:11" s="163" customFormat="1" ht="16.5">
      <c r="B49" s="144"/>
      <c r="C49" s="144"/>
      <c r="D49" s="144"/>
      <c r="E49" s="144"/>
      <c r="F49" s="164"/>
      <c r="G49" s="298" t="s">
        <v>78</v>
      </c>
      <c r="H49" s="298"/>
      <c r="I49" s="298"/>
      <c r="J49"/>
      <c r="K49"/>
    </row>
    <row r="50" spans="1:11" s="163" customFormat="1" ht="16.5" customHeight="1">
      <c r="A50" s="135"/>
      <c r="B50" s="135"/>
      <c r="C50"/>
      <c r="D50"/>
      <c r="E50"/>
      <c r="F50" s="135"/>
      <c r="G50" s="135"/>
      <c r="H50" s="135"/>
      <c r="I50"/>
      <c r="J50" s="153"/>
      <c r="K50"/>
    </row>
    <row r="51" spans="1:11" s="163" customFormat="1" ht="18.75">
      <c r="A51" s="135"/>
      <c r="B51" s="135"/>
      <c r="C51"/>
      <c r="D51"/>
      <c r="E51"/>
      <c r="F51" s="135"/>
      <c r="G51" s="135"/>
      <c r="H51" s="135"/>
      <c r="I51"/>
      <c r="J51" s="136"/>
      <c r="K51"/>
    </row>
    <row r="52" spans="1:11" s="163" customFormat="1" ht="18.75">
      <c r="A52" s="135"/>
      <c r="B52"/>
      <c r="C52"/>
      <c r="D52"/>
      <c r="E52"/>
      <c r="F52" s="135"/>
      <c r="G52" s="135"/>
      <c r="H52" s="135"/>
      <c r="I52"/>
      <c r="J52" s="147"/>
      <c r="K52"/>
    </row>
    <row r="53" spans="1:11" s="225" customFormat="1" ht="18.75" customHeight="1">
      <c r="A53" s="135"/>
      <c r="B53"/>
      <c r="C53"/>
      <c r="D53"/>
      <c r="E53"/>
      <c r="F53" s="135"/>
      <c r="G53" s="135"/>
      <c r="H53" s="135"/>
      <c r="I53"/>
      <c r="J53" s="147"/>
      <c r="K53"/>
    </row>
    <row r="54" spans="1:11" s="143" customFormat="1" ht="18.75">
      <c r="A54"/>
      <c r="B54"/>
      <c r="C54"/>
      <c r="D54"/>
      <c r="E54"/>
      <c r="F54"/>
      <c r="G54"/>
      <c r="H54"/>
      <c r="I54"/>
      <c r="J54"/>
      <c r="K54"/>
    </row>
    <row r="55" spans="1:11" s="143" customFormat="1" ht="18.75">
      <c r="A55"/>
      <c r="B55"/>
      <c r="C55"/>
      <c r="D55"/>
      <c r="E55"/>
      <c r="F55"/>
      <c r="G55"/>
      <c r="H55"/>
      <c r="I55"/>
      <c r="J55" s="39"/>
      <c r="K55"/>
    </row>
    <row r="56" ht="15">
      <c r="J56" s="39"/>
    </row>
    <row r="57" ht="18.75">
      <c r="J57" s="146"/>
    </row>
    <row r="58" spans="1:10" ht="18.75" hidden="1">
      <c r="A58" s="135" t="s">
        <v>518</v>
      </c>
      <c r="B58" s="135"/>
      <c r="F58" s="135"/>
      <c r="G58" s="135"/>
      <c r="H58" s="135"/>
      <c r="J58" s="153">
        <v>1000000</v>
      </c>
    </row>
    <row r="59" spans="1:10" ht="18.75" hidden="1">
      <c r="A59" s="135" t="s">
        <v>519</v>
      </c>
      <c r="B59" s="135"/>
      <c r="F59" s="135"/>
      <c r="G59" s="135"/>
      <c r="H59" s="135"/>
      <c r="J59" s="136">
        <v>10000</v>
      </c>
    </row>
    <row r="60" spans="1:10" ht="18.75" hidden="1">
      <c r="A60" s="135" t="s">
        <v>520</v>
      </c>
      <c r="F60" s="135"/>
      <c r="G60" s="135"/>
      <c r="H60" s="135"/>
      <c r="J60" s="147">
        <f>J58-J59</f>
        <v>990000</v>
      </c>
    </row>
    <row r="61" spans="1:10" ht="18.75" hidden="1">
      <c r="A61" s="135"/>
      <c r="F61" s="135"/>
      <c r="G61" s="135"/>
      <c r="H61" s="135"/>
      <c r="J61" s="147"/>
    </row>
    <row r="63" ht="15">
      <c r="J63" s="39"/>
    </row>
    <row r="64" ht="15">
      <c r="J64" s="39"/>
    </row>
    <row r="65" ht="18.75">
      <c r="J65" s="146"/>
    </row>
    <row r="66" ht="15">
      <c r="J66" s="39"/>
    </row>
  </sheetData>
  <sheetProtection/>
  <mergeCells count="4">
    <mergeCell ref="A1:J1"/>
    <mergeCell ref="A2:J2"/>
    <mergeCell ref="G48:I48"/>
    <mergeCell ref="G49:I49"/>
  </mergeCells>
  <printOptions horizontalCentered="1"/>
  <pageMargins left="0.7086614173228347" right="0.7086614173228347" top="0.63" bottom="0.52" header="0.31496062992125984" footer="0.31496062992125984"/>
  <pageSetup fitToHeight="1" fitToWidth="1" horizontalDpi="600" verticalDpi="6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3.28125" style="0" customWidth="1"/>
    <col min="2" max="2" width="1.7109375" style="0" customWidth="1"/>
    <col min="4" max="4" width="18.28125" style="0" customWidth="1"/>
    <col min="5" max="5" width="8.28125" style="0" customWidth="1"/>
    <col min="6" max="6" width="2.57421875" style="0" customWidth="1"/>
    <col min="7" max="7" width="3.7109375" style="0" customWidth="1"/>
    <col min="8" max="8" width="12.421875" style="0" customWidth="1"/>
    <col min="9" max="9" width="14.57421875" style="0" customWidth="1"/>
    <col min="10" max="10" width="7.7109375" style="0" customWidth="1"/>
    <col min="11" max="11" width="10.28125" style="0" customWidth="1"/>
  </cols>
  <sheetData>
    <row r="1" spans="1:11" s="143" customFormat="1" ht="60" customHeight="1">
      <c r="A1" s="295" t="s">
        <v>659</v>
      </c>
      <c r="B1" s="295"/>
      <c r="C1" s="295"/>
      <c r="D1" s="295"/>
      <c r="E1" s="295"/>
      <c r="F1" s="295"/>
      <c r="G1" s="295"/>
      <c r="H1" s="295"/>
      <c r="I1" s="295"/>
      <c r="J1" s="295"/>
      <c r="K1" s="271"/>
    </row>
    <row r="2" spans="1:11" s="143" customFormat="1" ht="18.75">
      <c r="A2" s="296" t="s">
        <v>522</v>
      </c>
      <c r="B2" s="296"/>
      <c r="C2" s="296"/>
      <c r="D2" s="296"/>
      <c r="E2" s="296"/>
      <c r="F2" s="296"/>
      <c r="G2" s="296"/>
      <c r="H2" s="296"/>
      <c r="I2" s="296"/>
      <c r="J2" s="296"/>
      <c r="K2" s="148"/>
    </row>
    <row r="3" spans="1:11" s="143" customFormat="1" ht="18.75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8"/>
    </row>
    <row r="4" spans="1:11" s="143" customFormat="1" ht="19.5">
      <c r="A4" s="140" t="s">
        <v>513</v>
      </c>
      <c r="B4" s="140"/>
      <c r="C4" s="140"/>
      <c r="D4" s="140"/>
      <c r="E4" s="140"/>
      <c r="F4" s="141"/>
      <c r="G4" s="140"/>
      <c r="H4" s="140"/>
      <c r="I4" s="140"/>
      <c r="J4" s="149"/>
      <c r="K4" s="148"/>
    </row>
    <row r="5" spans="1:11" s="143" customFormat="1" ht="18.75">
      <c r="A5" s="2"/>
      <c r="B5" s="170" t="s">
        <v>651</v>
      </c>
      <c r="C5" s="170"/>
      <c r="D5" s="170"/>
      <c r="E5" s="170"/>
      <c r="F5" s="157"/>
      <c r="G5" s="170"/>
      <c r="H5" s="170"/>
      <c r="I5" s="157">
        <v>23211</v>
      </c>
      <c r="J5" s="177"/>
      <c r="K5" s="148"/>
    </row>
    <row r="6" spans="1:14" s="143" customFormat="1" ht="18.75">
      <c r="A6" s="175"/>
      <c r="B6" s="172" t="s">
        <v>653</v>
      </c>
      <c r="C6" s="170"/>
      <c r="D6" s="170"/>
      <c r="E6" s="170"/>
      <c r="F6" s="157"/>
      <c r="G6" s="170"/>
      <c r="H6" s="170"/>
      <c r="I6" s="157">
        <v>9300</v>
      </c>
      <c r="J6" s="177"/>
      <c r="K6" s="148"/>
      <c r="L6" s="154"/>
      <c r="M6" s="154"/>
      <c r="N6" s="145"/>
    </row>
    <row r="7" spans="1:14" s="143" customFormat="1" ht="18.75">
      <c r="A7" s="175"/>
      <c r="B7" s="154" t="s">
        <v>654</v>
      </c>
      <c r="C7" s="154"/>
      <c r="D7" s="154"/>
      <c r="E7" s="154"/>
      <c r="F7" s="155"/>
      <c r="G7" s="154"/>
      <c r="H7" s="154"/>
      <c r="I7" s="177"/>
      <c r="J7" s="177"/>
      <c r="K7" s="148"/>
      <c r="L7" s="154"/>
      <c r="M7" s="154"/>
      <c r="N7" s="145"/>
    </row>
    <row r="8" spans="1:14" s="143" customFormat="1" ht="18.75">
      <c r="A8" s="175"/>
      <c r="B8" s="303" t="s">
        <v>657</v>
      </c>
      <c r="C8" s="303"/>
      <c r="D8" s="303"/>
      <c r="E8" s="303"/>
      <c r="F8" s="303"/>
      <c r="G8" s="303"/>
      <c r="H8" s="303"/>
      <c r="I8" s="157">
        <v>300000</v>
      </c>
      <c r="J8" s="177"/>
      <c r="K8" s="148"/>
      <c r="L8" s="154"/>
      <c r="M8" s="154"/>
      <c r="N8" s="145"/>
    </row>
    <row r="9" spans="1:14" s="143" customFormat="1" ht="18.75">
      <c r="A9" s="158"/>
      <c r="B9" s="154"/>
      <c r="C9" s="173"/>
      <c r="D9" s="220" t="s">
        <v>524</v>
      </c>
      <c r="E9" s="161"/>
      <c r="F9" s="156"/>
      <c r="G9" s="159"/>
      <c r="H9" s="159"/>
      <c r="I9" s="219">
        <f>SUM(I5:I8)</f>
        <v>332511</v>
      </c>
      <c r="J9" s="177"/>
      <c r="K9" s="148"/>
      <c r="L9" s="154"/>
      <c r="M9" s="195"/>
      <c r="N9" s="145"/>
    </row>
    <row r="10" spans="1:16" s="143" customFormat="1" ht="18.75">
      <c r="A10" s="158"/>
      <c r="B10" s="154"/>
      <c r="C10" s="173"/>
      <c r="D10" s="161"/>
      <c r="E10" s="161"/>
      <c r="F10" s="156"/>
      <c r="G10" s="159"/>
      <c r="H10" s="159"/>
      <c r="I10" s="196"/>
      <c r="J10" s="177"/>
      <c r="K10" s="142"/>
      <c r="L10" s="154"/>
      <c r="M10" s="195"/>
      <c r="N10" s="145"/>
      <c r="O10" s="145"/>
      <c r="P10" s="145"/>
    </row>
    <row r="11" spans="1:16" s="143" customFormat="1" ht="18.75">
      <c r="A11" s="186" t="s">
        <v>514</v>
      </c>
      <c r="B11" s="187"/>
      <c r="C11" s="187"/>
      <c r="D11" s="187"/>
      <c r="E11" s="187"/>
      <c r="F11" s="188"/>
      <c r="G11" s="189"/>
      <c r="H11" s="189"/>
      <c r="I11" s="190"/>
      <c r="J11" s="177"/>
      <c r="K11" s="142"/>
      <c r="L11" s="145"/>
      <c r="M11" s="145"/>
      <c r="N11" s="145"/>
      <c r="O11" s="145"/>
      <c r="P11" s="145"/>
    </row>
    <row r="12" spans="1:16" s="143" customFormat="1" ht="18.75">
      <c r="A12" s="158"/>
      <c r="B12" s="267" t="s">
        <v>655</v>
      </c>
      <c r="C12" s="198"/>
      <c r="D12" s="201"/>
      <c r="E12" s="211"/>
      <c r="F12" s="178"/>
      <c r="G12" s="179"/>
      <c r="H12" s="179"/>
      <c r="I12" s="202">
        <v>300000</v>
      </c>
      <c r="J12" s="177"/>
      <c r="K12" s="200"/>
      <c r="L12" s="200"/>
      <c r="M12" s="197"/>
      <c r="N12" s="145"/>
      <c r="O12" s="145"/>
      <c r="P12" s="145"/>
    </row>
    <row r="13" spans="1:16" s="143" customFormat="1" ht="18.75">
      <c r="A13" s="158"/>
      <c r="B13" s="201" t="s">
        <v>565</v>
      </c>
      <c r="C13" s="199"/>
      <c r="D13" s="199"/>
      <c r="E13" s="218"/>
      <c r="F13" s="181"/>
      <c r="G13" s="182"/>
      <c r="H13" s="182"/>
      <c r="I13" s="203">
        <v>32511</v>
      </c>
      <c r="J13" s="177"/>
      <c r="K13" s="200"/>
      <c r="L13" s="200"/>
      <c r="M13" s="145"/>
      <c r="N13" s="145"/>
      <c r="O13" s="145"/>
      <c r="P13" s="145"/>
    </row>
    <row r="14" spans="1:16" s="143" customFormat="1" ht="18.75">
      <c r="A14" s="158"/>
      <c r="B14" s="200"/>
      <c r="C14" s="200"/>
      <c r="D14" s="220" t="s">
        <v>524</v>
      </c>
      <c r="E14" s="161"/>
      <c r="F14" s="156"/>
      <c r="G14" s="159"/>
      <c r="H14" s="159"/>
      <c r="I14" s="219">
        <f>SUM(I12:I13)</f>
        <v>332511</v>
      </c>
      <c r="J14" s="177"/>
      <c r="K14" s="200"/>
      <c r="L14" s="200"/>
      <c r="M14" s="145"/>
      <c r="N14" s="145"/>
      <c r="O14" s="145"/>
      <c r="P14" s="145"/>
    </row>
    <row r="15" spans="1:16" s="143" customFormat="1" ht="18.75">
      <c r="A15" s="158"/>
      <c r="B15" s="200"/>
      <c r="C15" s="200"/>
      <c r="D15" s="175"/>
      <c r="E15" s="161"/>
      <c r="F15" s="156"/>
      <c r="G15" s="159"/>
      <c r="H15" s="159"/>
      <c r="I15" s="196"/>
      <c r="J15" s="177"/>
      <c r="K15" s="200"/>
      <c r="L15" s="200"/>
      <c r="M15" s="145"/>
      <c r="N15" s="145"/>
      <c r="O15" s="145"/>
      <c r="P15" s="145"/>
    </row>
    <row r="16" spans="1:11" s="143" customFormat="1" ht="18.75">
      <c r="A16" s="135"/>
      <c r="B16" s="200"/>
      <c r="C16" s="200"/>
      <c r="D16" s="208"/>
      <c r="E16" s="155"/>
      <c r="F16" s="207"/>
      <c r="G16" s="200"/>
      <c r="H16" s="200"/>
      <c r="I16" s="208"/>
      <c r="J16" s="177"/>
      <c r="K16" s="155"/>
    </row>
    <row r="17" spans="1:11" s="143" customFormat="1" ht="20.25">
      <c r="A17" s="302" t="s">
        <v>510</v>
      </c>
      <c r="B17" s="302"/>
      <c r="C17" s="302"/>
      <c r="D17" s="302"/>
      <c r="E17" s="302"/>
      <c r="F17" s="302"/>
      <c r="G17" s="302"/>
      <c r="H17" s="302"/>
      <c r="I17" s="302"/>
      <c r="J17" s="302"/>
      <c r="K17" s="302"/>
    </row>
    <row r="18" spans="1:11" s="143" customFormat="1" ht="18.75">
      <c r="A18" s="301" t="s">
        <v>511</v>
      </c>
      <c r="B18" s="301"/>
      <c r="C18" s="301"/>
      <c r="D18" s="301"/>
      <c r="E18" s="301"/>
      <c r="F18" s="301"/>
      <c r="G18" s="301"/>
      <c r="H18" s="301"/>
      <c r="I18" s="301"/>
      <c r="J18" s="301"/>
      <c r="K18" s="301"/>
    </row>
    <row r="19" spans="1:11" s="143" customFormat="1" ht="18.75">
      <c r="A19" s="301" t="s">
        <v>661</v>
      </c>
      <c r="B19" s="301"/>
      <c r="C19" s="301"/>
      <c r="D19" s="301"/>
      <c r="E19" s="301"/>
      <c r="F19" s="301"/>
      <c r="G19" s="301"/>
      <c r="H19" s="301"/>
      <c r="I19" s="301"/>
      <c r="J19" s="301"/>
      <c r="K19" s="301"/>
    </row>
    <row r="20" spans="1:11" s="143" customFormat="1" ht="18.75">
      <c r="A20" s="132"/>
      <c r="B20" s="132"/>
      <c r="C20" s="132"/>
      <c r="D20" s="132"/>
      <c r="E20" s="132"/>
      <c r="F20" s="132"/>
      <c r="G20" s="134" t="s">
        <v>512</v>
      </c>
      <c r="H20" s="132"/>
      <c r="I20" s="133"/>
      <c r="J20"/>
      <c r="K20"/>
    </row>
    <row r="21" spans="1:9" ht="9.75" customHeight="1">
      <c r="A21" s="135"/>
      <c r="B21" s="135"/>
      <c r="C21" s="135"/>
      <c r="D21" s="135"/>
      <c r="E21" s="135"/>
      <c r="F21" s="135"/>
      <c r="G21" s="135"/>
      <c r="H21" s="135"/>
      <c r="I21" s="136"/>
    </row>
    <row r="22" spans="1:11" s="143" customFormat="1" ht="18.75">
      <c r="A22" s="137" t="s">
        <v>516</v>
      </c>
      <c r="B22" s="137"/>
      <c r="C22" s="137"/>
      <c r="D22" s="137"/>
      <c r="E22" s="137"/>
      <c r="F22" s="137"/>
      <c r="G22" s="137"/>
      <c r="H22" s="137"/>
      <c r="I22" s="138"/>
      <c r="J22" s="138"/>
      <c r="K22" s="135"/>
    </row>
    <row r="23" spans="1:11" s="143" customFormat="1" ht="12" customHeight="1">
      <c r="A23" s="140"/>
      <c r="B23" s="140"/>
      <c r="C23" s="140"/>
      <c r="D23" s="140"/>
      <c r="E23" s="140"/>
      <c r="F23" s="140"/>
      <c r="G23" s="140"/>
      <c r="H23" s="140"/>
      <c r="I23" s="140"/>
      <c r="J23" s="141"/>
      <c r="K23" s="135"/>
    </row>
    <row r="24" spans="1:11" s="143" customFormat="1" ht="19.5">
      <c r="A24" s="150"/>
      <c r="B24" s="140" t="s">
        <v>517</v>
      </c>
      <c r="C24" s="140"/>
      <c r="D24" s="140"/>
      <c r="E24" s="140"/>
      <c r="F24" s="141"/>
      <c r="G24" s="141"/>
      <c r="H24" s="140" t="s">
        <v>521</v>
      </c>
      <c r="I24" s="140"/>
      <c r="J24" s="140"/>
      <c r="K24" s="141"/>
    </row>
    <row r="25" spans="1:11" s="143" customFormat="1" ht="18.75" customHeight="1">
      <c r="A25" s="204" t="s">
        <v>514</v>
      </c>
      <c r="B25" s="184"/>
      <c r="C25" s="184"/>
      <c r="D25" s="184"/>
      <c r="E25" s="184"/>
      <c r="F25" s="205"/>
      <c r="G25" s="154"/>
      <c r="H25" s="154"/>
      <c r="I25" s="154"/>
      <c r="J25" s="206"/>
      <c r="K25" s="141"/>
    </row>
    <row r="26" spans="1:11" s="143" customFormat="1" ht="18.75" customHeight="1">
      <c r="A26" s="135"/>
      <c r="B26" s="197" t="s">
        <v>540</v>
      </c>
      <c r="C26" s="197"/>
      <c r="D26" s="197"/>
      <c r="E26" s="197"/>
      <c r="F26" s="207"/>
      <c r="G26" s="200" t="s">
        <v>526</v>
      </c>
      <c r="H26" s="200"/>
      <c r="I26" s="208"/>
      <c r="J26" s="155"/>
      <c r="K26" s="155"/>
    </row>
    <row r="27" spans="1:11" s="143" customFormat="1" ht="18.75">
      <c r="A27" s="135"/>
      <c r="B27" s="176"/>
      <c r="C27" s="201" t="s">
        <v>647</v>
      </c>
      <c r="D27" s="180"/>
      <c r="E27" s="157">
        <v>3406</v>
      </c>
      <c r="F27" s="207"/>
      <c r="G27" s="200"/>
      <c r="H27" s="262" t="s">
        <v>648</v>
      </c>
      <c r="I27" s="209"/>
      <c r="J27" s="157">
        <v>3406</v>
      </c>
      <c r="K27" s="155"/>
    </row>
    <row r="28" spans="1:11" s="143" customFormat="1" ht="18.75">
      <c r="A28" s="135"/>
      <c r="B28" s="200"/>
      <c r="C28" s="199" t="s">
        <v>649</v>
      </c>
      <c r="D28" s="210"/>
      <c r="E28" s="162">
        <v>920</v>
      </c>
      <c r="F28" s="207"/>
      <c r="G28" s="200"/>
      <c r="H28" s="263" t="s">
        <v>650</v>
      </c>
      <c r="I28" s="210"/>
      <c r="J28" s="162">
        <v>920</v>
      </c>
      <c r="K28" s="155"/>
    </row>
    <row r="29" spans="1:11" s="143" customFormat="1" ht="18.75">
      <c r="A29" s="135"/>
      <c r="B29" s="200"/>
      <c r="C29" s="200"/>
      <c r="D29" s="208"/>
      <c r="E29" s="155"/>
      <c r="F29" s="207"/>
      <c r="G29" s="200"/>
      <c r="H29" s="207"/>
      <c r="I29" s="208"/>
      <c r="J29" s="155"/>
      <c r="K29" s="155"/>
    </row>
    <row r="30" spans="1:11" s="143" customFormat="1" ht="18.75">
      <c r="A30" s="175" t="s">
        <v>660</v>
      </c>
      <c r="B30" s="144"/>
      <c r="C30" s="144"/>
      <c r="D30" s="144"/>
      <c r="E30" s="144"/>
      <c r="F30" s="164"/>
      <c r="G30" s="144"/>
      <c r="H30" s="165"/>
      <c r="I30" s="166"/>
      <c r="J30" s="149"/>
      <c r="K30" s="155"/>
    </row>
    <row r="31" spans="1:11" s="143" customFormat="1" ht="18.75">
      <c r="A31" s="152"/>
      <c r="B31" s="152"/>
      <c r="C31" s="152"/>
      <c r="D31" s="152"/>
      <c r="E31" s="152"/>
      <c r="F31" s="167"/>
      <c r="G31" s="152"/>
      <c r="H31" s="152"/>
      <c r="I31" s="152"/>
      <c r="J31" s="149"/>
      <c r="K31" s="155"/>
    </row>
    <row r="32" spans="1:11" ht="16.5">
      <c r="A32" s="163"/>
      <c r="B32" s="144"/>
      <c r="C32" s="144"/>
      <c r="D32" s="144"/>
      <c r="E32" s="144"/>
      <c r="F32" s="164"/>
      <c r="G32" s="298" t="s">
        <v>515</v>
      </c>
      <c r="H32" s="298"/>
      <c r="I32" s="298"/>
      <c r="J32" s="151"/>
      <c r="K32" s="155"/>
    </row>
    <row r="33" spans="1:9" ht="16.5">
      <c r="A33" s="163"/>
      <c r="B33" s="144"/>
      <c r="C33" s="144"/>
      <c r="D33" s="144"/>
      <c r="E33" s="144"/>
      <c r="F33" s="164"/>
      <c r="G33" s="298" t="s">
        <v>78</v>
      </c>
      <c r="H33" s="298"/>
      <c r="I33" s="298"/>
    </row>
    <row r="34" spans="1:10" ht="18.75" hidden="1">
      <c r="A34" s="135" t="s">
        <v>518</v>
      </c>
      <c r="B34" s="135"/>
      <c r="F34" s="135"/>
      <c r="G34" s="135"/>
      <c r="H34" s="135"/>
      <c r="J34" s="153">
        <v>1000000</v>
      </c>
    </row>
    <row r="35" spans="1:10" ht="18.75" hidden="1">
      <c r="A35" s="135" t="s">
        <v>519</v>
      </c>
      <c r="B35" s="135"/>
      <c r="F35" s="135"/>
      <c r="G35" s="135"/>
      <c r="H35" s="135"/>
      <c r="J35" s="136">
        <v>10000</v>
      </c>
    </row>
    <row r="36" spans="1:10" ht="18.75" hidden="1">
      <c r="A36" s="135" t="s">
        <v>520</v>
      </c>
      <c r="F36" s="135"/>
      <c r="G36" s="135"/>
      <c r="H36" s="135"/>
      <c r="J36" s="147">
        <f>J34-J35</f>
        <v>990000</v>
      </c>
    </row>
    <row r="37" spans="1:10" ht="18.75" hidden="1">
      <c r="A37" s="135"/>
      <c r="F37" s="135"/>
      <c r="G37" s="135"/>
      <c r="H37" s="135"/>
      <c r="J37" s="147"/>
    </row>
    <row r="39" ht="15">
      <c r="J39" s="39"/>
    </row>
    <row r="40" ht="15">
      <c r="J40" s="39"/>
    </row>
    <row r="41" ht="18.75">
      <c r="J41" s="146"/>
    </row>
    <row r="42" ht="15">
      <c r="J42" s="39"/>
    </row>
  </sheetData>
  <sheetProtection/>
  <mergeCells count="8">
    <mergeCell ref="A1:J1"/>
    <mergeCell ref="G33:I33"/>
    <mergeCell ref="A2:J2"/>
    <mergeCell ref="A18:K18"/>
    <mergeCell ref="G32:I32"/>
    <mergeCell ref="A19:K19"/>
    <mergeCell ref="A17:K17"/>
    <mergeCell ref="B8:H8"/>
  </mergeCells>
  <printOptions horizontalCentered="1"/>
  <pageMargins left="0.5" right="0.39" top="0.63" bottom="0.52" header="0.31496062992125984" footer="0.31496062992125984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CD33"/>
  <sheetViews>
    <sheetView tabSelected="1" zoomScalePageLayoutView="0" workbookViewId="0" topLeftCell="A1">
      <selection activeCell="AI27" sqref="AI27:BK27"/>
    </sheetView>
  </sheetViews>
  <sheetFormatPr defaultColWidth="9.140625" defaultRowHeight="15"/>
  <cols>
    <col min="1" max="1" width="5.7109375" style="0" customWidth="1"/>
    <col min="2" max="2" width="25.7109375" style="0" customWidth="1"/>
    <col min="3" max="5" width="14.28125" style="0" hidden="1" customWidth="1"/>
    <col min="6" max="6" width="14.28125" style="0" customWidth="1"/>
    <col min="7" max="13" width="14.28125" style="0" hidden="1" customWidth="1"/>
    <col min="14" max="14" width="14.28125" style="0" customWidth="1"/>
    <col min="15" max="21" width="14.28125" style="0" hidden="1" customWidth="1"/>
    <col min="22" max="22" width="14.28125" style="0" customWidth="1"/>
    <col min="23" max="29" width="14.28125" style="0" hidden="1" customWidth="1"/>
    <col min="30" max="30" width="14.28125" style="0" customWidth="1"/>
    <col min="31" max="34" width="14.28125" style="0" hidden="1" customWidth="1"/>
    <col min="35" max="35" width="25.7109375" style="0" customWidth="1"/>
    <col min="36" max="38" width="14.28125" style="0" hidden="1" customWidth="1"/>
    <col min="39" max="39" width="14.28125" style="0" customWidth="1"/>
    <col min="40" max="46" width="14.28125" style="0" hidden="1" customWidth="1"/>
    <col min="47" max="47" width="14.28125" style="0" customWidth="1"/>
    <col min="48" max="54" width="14.28125" style="0" hidden="1" customWidth="1"/>
    <col min="55" max="55" width="14.28125" style="0" customWidth="1"/>
    <col min="56" max="62" width="14.28125" style="0" hidden="1" customWidth="1"/>
    <col min="63" max="63" width="14.28125" style="0" customWidth="1"/>
    <col min="64" max="67" width="14.28125" style="0" hidden="1" customWidth="1"/>
    <col min="68" max="78" width="9.140625" style="270" hidden="1" customWidth="1"/>
    <col min="79" max="82" width="9.140625" style="270" customWidth="1"/>
  </cols>
  <sheetData>
    <row r="1" spans="1:82" s="2" customFormat="1" ht="15.75">
      <c r="A1" s="308" t="s">
        <v>635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308"/>
      <c r="AH1" s="308"/>
      <c r="AI1" s="308"/>
      <c r="AJ1" s="308"/>
      <c r="AK1" s="308"/>
      <c r="AL1" s="308"/>
      <c r="AM1" s="308"/>
      <c r="AN1" s="308"/>
      <c r="AO1" s="308"/>
      <c r="AP1" s="308"/>
      <c r="AQ1" s="308"/>
      <c r="AR1" s="308"/>
      <c r="AS1" s="308"/>
      <c r="AT1" s="308"/>
      <c r="AU1" s="308"/>
      <c r="AV1" s="308"/>
      <c r="AW1" s="308"/>
      <c r="AX1" s="308"/>
      <c r="AY1" s="308"/>
      <c r="AZ1" s="308"/>
      <c r="BA1" s="308"/>
      <c r="BB1" s="308"/>
      <c r="BC1" s="308"/>
      <c r="BD1" s="308"/>
      <c r="BE1" s="308"/>
      <c r="BF1" s="308"/>
      <c r="BG1" s="308"/>
      <c r="BH1" s="308"/>
      <c r="BI1" s="308"/>
      <c r="BJ1" s="308"/>
      <c r="BK1" s="308"/>
      <c r="BL1" s="308"/>
      <c r="BM1" s="308"/>
      <c r="BN1" s="308"/>
      <c r="BP1" s="253"/>
      <c r="BQ1" s="253"/>
      <c r="BR1" s="253"/>
      <c r="BS1" s="253"/>
      <c r="BT1" s="253"/>
      <c r="BU1" s="253"/>
      <c r="BV1" s="253"/>
      <c r="BW1" s="253"/>
      <c r="BX1" s="253"/>
      <c r="BY1" s="253"/>
      <c r="BZ1" s="253"/>
      <c r="CA1" s="253"/>
      <c r="CB1" s="253"/>
      <c r="CC1" s="253"/>
      <c r="CD1" s="253"/>
    </row>
    <row r="2" spans="1:66" s="2" customFormat="1" ht="15.75">
      <c r="A2" s="272"/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2"/>
      <c r="AG2" s="272"/>
      <c r="AH2" s="272"/>
      <c r="AI2" s="272"/>
      <c r="AJ2" s="272"/>
      <c r="AK2" s="272"/>
      <c r="AL2" s="272"/>
      <c r="AM2" s="272"/>
      <c r="AN2" s="272"/>
      <c r="AO2" s="272"/>
      <c r="AP2" s="272"/>
      <c r="AQ2" s="272"/>
      <c r="AR2" s="272"/>
      <c r="AS2" s="272"/>
      <c r="AT2" s="272"/>
      <c r="AU2" s="272"/>
      <c r="AV2" s="272"/>
      <c r="AW2" s="272"/>
      <c r="AX2" s="272"/>
      <c r="AY2" s="272"/>
      <c r="AZ2" s="272"/>
      <c r="BA2" s="272"/>
      <c r="BB2" s="272"/>
      <c r="BC2" s="272"/>
      <c r="BD2" s="272"/>
      <c r="BE2" s="272"/>
      <c r="BF2" s="272"/>
      <c r="BG2" s="272"/>
      <c r="BH2" s="272"/>
      <c r="BI2" s="272"/>
      <c r="BJ2" s="272"/>
      <c r="BK2" s="272"/>
      <c r="BL2" s="272"/>
      <c r="BM2" s="272"/>
      <c r="BN2" s="272"/>
    </row>
    <row r="3" spans="2:67" s="2" customFormat="1" ht="15" customHeight="1" hidden="1">
      <c r="B3" s="115"/>
      <c r="C3" s="258" t="s">
        <v>629</v>
      </c>
      <c r="D3" s="258" t="s">
        <v>658</v>
      </c>
      <c r="E3" s="258" t="s">
        <v>697</v>
      </c>
      <c r="F3" s="258" t="s">
        <v>705</v>
      </c>
      <c r="G3" s="258"/>
      <c r="H3" s="258"/>
      <c r="I3" s="258"/>
      <c r="J3" s="258"/>
      <c r="K3" s="258" t="s">
        <v>629</v>
      </c>
      <c r="L3" s="258" t="s">
        <v>658</v>
      </c>
      <c r="M3" s="258" t="s">
        <v>697</v>
      </c>
      <c r="N3" s="258" t="s">
        <v>705</v>
      </c>
      <c r="O3" s="258"/>
      <c r="P3" s="258"/>
      <c r="Q3" s="258"/>
      <c r="R3" s="258"/>
      <c r="S3" s="258" t="s">
        <v>629</v>
      </c>
      <c r="T3" s="258" t="s">
        <v>658</v>
      </c>
      <c r="U3" s="258" t="s">
        <v>697</v>
      </c>
      <c r="V3" s="258" t="s">
        <v>705</v>
      </c>
      <c r="W3" s="258"/>
      <c r="X3" s="258"/>
      <c r="Y3" s="258"/>
      <c r="Z3" s="258"/>
      <c r="AA3" s="258" t="s">
        <v>629</v>
      </c>
      <c r="AB3" s="258" t="s">
        <v>658</v>
      </c>
      <c r="AC3" s="258" t="s">
        <v>697</v>
      </c>
      <c r="AD3" s="258" t="s">
        <v>705</v>
      </c>
      <c r="AE3" s="258"/>
      <c r="AF3" s="258"/>
      <c r="AG3" s="258"/>
      <c r="AH3" s="258"/>
      <c r="AI3" s="258"/>
      <c r="AJ3" s="258" t="s">
        <v>629</v>
      </c>
      <c r="AK3" s="258" t="s">
        <v>658</v>
      </c>
      <c r="AL3" s="258" t="s">
        <v>697</v>
      </c>
      <c r="AM3" s="258" t="s">
        <v>705</v>
      </c>
      <c r="AN3" s="258"/>
      <c r="AO3" s="258"/>
      <c r="AP3" s="258"/>
      <c r="AQ3" s="258"/>
      <c r="AR3" s="258" t="s">
        <v>629</v>
      </c>
      <c r="AS3" s="258" t="s">
        <v>658</v>
      </c>
      <c r="AT3" s="258" t="s">
        <v>697</v>
      </c>
      <c r="AU3" s="258" t="s">
        <v>705</v>
      </c>
      <c r="AV3" s="258"/>
      <c r="AW3" s="258"/>
      <c r="AX3" s="258"/>
      <c r="AY3" s="258"/>
      <c r="AZ3" s="258" t="s">
        <v>629</v>
      </c>
      <c r="BA3" s="258" t="s">
        <v>658</v>
      </c>
      <c r="BB3" s="258" t="s">
        <v>697</v>
      </c>
      <c r="BC3" s="258" t="s">
        <v>705</v>
      </c>
      <c r="BD3" s="258"/>
      <c r="BE3" s="258"/>
      <c r="BF3" s="258"/>
      <c r="BG3" s="258"/>
      <c r="BH3" s="258" t="s">
        <v>629</v>
      </c>
      <c r="BI3" s="258" t="s">
        <v>658</v>
      </c>
      <c r="BJ3" s="258" t="s">
        <v>697</v>
      </c>
      <c r="BK3" s="258" t="s">
        <v>705</v>
      </c>
      <c r="BL3" s="258"/>
      <c r="BM3" s="258"/>
      <c r="BN3" s="258"/>
      <c r="BO3" s="258"/>
    </row>
    <row r="4" spans="1:67" s="2" customFormat="1" ht="15" customHeight="1">
      <c r="A4" s="1"/>
      <c r="B4" s="1" t="s">
        <v>0</v>
      </c>
      <c r="C4" s="1" t="s">
        <v>1</v>
      </c>
      <c r="D4" s="1" t="s">
        <v>1</v>
      </c>
      <c r="E4" s="1" t="s">
        <v>1</v>
      </c>
      <c r="F4" s="1" t="s">
        <v>1</v>
      </c>
      <c r="G4" s="1" t="s">
        <v>1</v>
      </c>
      <c r="H4" s="1" t="s">
        <v>1</v>
      </c>
      <c r="I4" s="1" t="s">
        <v>1</v>
      </c>
      <c r="J4" s="1" t="s">
        <v>1</v>
      </c>
      <c r="K4" s="1" t="s">
        <v>2</v>
      </c>
      <c r="L4" s="1" t="s">
        <v>2</v>
      </c>
      <c r="M4" s="1" t="s">
        <v>2</v>
      </c>
      <c r="N4" s="1" t="s">
        <v>2</v>
      </c>
      <c r="O4" s="1" t="s">
        <v>2</v>
      </c>
      <c r="P4" s="1" t="s">
        <v>2</v>
      </c>
      <c r="Q4" s="1" t="s">
        <v>2</v>
      </c>
      <c r="R4" s="1" t="s">
        <v>2</v>
      </c>
      <c r="S4" s="1" t="s">
        <v>3</v>
      </c>
      <c r="T4" s="1" t="s">
        <v>3</v>
      </c>
      <c r="U4" s="1" t="s">
        <v>3</v>
      </c>
      <c r="V4" s="1" t="s">
        <v>3</v>
      </c>
      <c r="W4" s="1" t="s">
        <v>3</v>
      </c>
      <c r="X4" s="1" t="s">
        <v>3</v>
      </c>
      <c r="Y4" s="1" t="s">
        <v>3</v>
      </c>
      <c r="Z4" s="1" t="s">
        <v>3</v>
      </c>
      <c r="AA4" s="1" t="s">
        <v>6</v>
      </c>
      <c r="AB4" s="1" t="s">
        <v>6</v>
      </c>
      <c r="AC4" s="1" t="s">
        <v>6</v>
      </c>
      <c r="AD4" s="1" t="s">
        <v>6</v>
      </c>
      <c r="AE4" s="1" t="s">
        <v>6</v>
      </c>
      <c r="AF4" s="1" t="s">
        <v>6</v>
      </c>
      <c r="AG4" s="1" t="s">
        <v>6</v>
      </c>
      <c r="AH4" s="1" t="s">
        <v>6</v>
      </c>
      <c r="AI4" s="1" t="s">
        <v>47</v>
      </c>
      <c r="AJ4" s="1" t="s">
        <v>48</v>
      </c>
      <c r="AK4" s="1" t="s">
        <v>48</v>
      </c>
      <c r="AL4" s="1" t="s">
        <v>48</v>
      </c>
      <c r="AM4" s="1" t="s">
        <v>48</v>
      </c>
      <c r="AN4" s="1" t="s">
        <v>48</v>
      </c>
      <c r="AO4" s="1" t="s">
        <v>48</v>
      </c>
      <c r="AP4" s="1" t="s">
        <v>48</v>
      </c>
      <c r="AQ4" s="1" t="s">
        <v>48</v>
      </c>
      <c r="AR4" s="1" t="s">
        <v>49</v>
      </c>
      <c r="AS4" s="1" t="s">
        <v>49</v>
      </c>
      <c r="AT4" s="1" t="s">
        <v>49</v>
      </c>
      <c r="AU4" s="1" t="s">
        <v>49</v>
      </c>
      <c r="AV4" s="1" t="s">
        <v>49</v>
      </c>
      <c r="AW4" s="1" t="s">
        <v>49</v>
      </c>
      <c r="AX4" s="1" t="s">
        <v>49</v>
      </c>
      <c r="AY4" s="1" t="s">
        <v>49</v>
      </c>
      <c r="AZ4" s="1" t="s">
        <v>93</v>
      </c>
      <c r="BA4" s="1" t="s">
        <v>93</v>
      </c>
      <c r="BB4" s="1" t="s">
        <v>93</v>
      </c>
      <c r="BC4" s="1" t="s">
        <v>93</v>
      </c>
      <c r="BD4" s="1" t="s">
        <v>93</v>
      </c>
      <c r="BE4" s="1" t="s">
        <v>93</v>
      </c>
      <c r="BF4" s="1" t="s">
        <v>93</v>
      </c>
      <c r="BG4" s="1" t="s">
        <v>93</v>
      </c>
      <c r="BH4" s="1" t="s">
        <v>94</v>
      </c>
      <c r="BI4" s="1" t="s">
        <v>94</v>
      </c>
      <c r="BJ4" s="1" t="s">
        <v>94</v>
      </c>
      <c r="BK4" s="1" t="s">
        <v>94</v>
      </c>
      <c r="BL4" s="1" t="s">
        <v>94</v>
      </c>
      <c r="BM4" s="1" t="s">
        <v>94</v>
      </c>
      <c r="BN4" s="1" t="s">
        <v>94</v>
      </c>
      <c r="BO4" s="1" t="s">
        <v>94</v>
      </c>
    </row>
    <row r="5" spans="1:67" s="11" customFormat="1" ht="15.75">
      <c r="A5" s="1">
        <v>1</v>
      </c>
      <c r="B5" s="309" t="s">
        <v>9</v>
      </c>
      <c r="C5" s="86" t="s">
        <v>381</v>
      </c>
      <c r="D5" s="86" t="s">
        <v>381</v>
      </c>
      <c r="E5" s="86" t="s">
        <v>381</v>
      </c>
      <c r="F5" s="86" t="s">
        <v>381</v>
      </c>
      <c r="G5" s="86" t="s">
        <v>381</v>
      </c>
      <c r="H5" s="86" t="s">
        <v>381</v>
      </c>
      <c r="I5" s="86" t="s">
        <v>381</v>
      </c>
      <c r="J5" s="86" t="s">
        <v>381</v>
      </c>
      <c r="K5" s="86" t="s">
        <v>122</v>
      </c>
      <c r="L5" s="86" t="s">
        <v>122</v>
      </c>
      <c r="M5" s="86" t="s">
        <v>122</v>
      </c>
      <c r="N5" s="86" t="s">
        <v>122</v>
      </c>
      <c r="O5" s="86" t="s">
        <v>122</v>
      </c>
      <c r="P5" s="86" t="s">
        <v>122</v>
      </c>
      <c r="Q5" s="86" t="s">
        <v>122</v>
      </c>
      <c r="R5" s="86" t="s">
        <v>122</v>
      </c>
      <c r="S5" s="86" t="s">
        <v>123</v>
      </c>
      <c r="T5" s="86" t="s">
        <v>123</v>
      </c>
      <c r="U5" s="86" t="s">
        <v>123</v>
      </c>
      <c r="V5" s="86" t="s">
        <v>123</v>
      </c>
      <c r="W5" s="86" t="s">
        <v>123</v>
      </c>
      <c r="X5" s="86" t="s">
        <v>123</v>
      </c>
      <c r="Y5" s="86" t="s">
        <v>123</v>
      </c>
      <c r="Z5" s="86" t="s">
        <v>123</v>
      </c>
      <c r="AA5" s="86" t="s">
        <v>5</v>
      </c>
      <c r="AB5" s="86" t="s">
        <v>5</v>
      </c>
      <c r="AC5" s="86" t="s">
        <v>5</v>
      </c>
      <c r="AD5" s="86" t="s">
        <v>5</v>
      </c>
      <c r="AE5" s="86" t="s">
        <v>5</v>
      </c>
      <c r="AF5" s="86" t="s">
        <v>5</v>
      </c>
      <c r="AG5" s="86" t="s">
        <v>5</v>
      </c>
      <c r="AH5" s="86" t="s">
        <v>5</v>
      </c>
      <c r="AI5" s="309" t="s">
        <v>9</v>
      </c>
      <c r="AJ5" s="86" t="s">
        <v>381</v>
      </c>
      <c r="AK5" s="86" t="s">
        <v>381</v>
      </c>
      <c r="AL5" s="86" t="s">
        <v>381</v>
      </c>
      <c r="AM5" s="86" t="s">
        <v>381</v>
      </c>
      <c r="AN5" s="86" t="s">
        <v>381</v>
      </c>
      <c r="AO5" s="86" t="s">
        <v>381</v>
      </c>
      <c r="AP5" s="86" t="s">
        <v>381</v>
      </c>
      <c r="AQ5" s="86" t="s">
        <v>381</v>
      </c>
      <c r="AR5" s="86" t="s">
        <v>122</v>
      </c>
      <c r="AS5" s="86" t="s">
        <v>122</v>
      </c>
      <c r="AT5" s="86" t="s">
        <v>122</v>
      </c>
      <c r="AU5" s="86" t="s">
        <v>122</v>
      </c>
      <c r="AV5" s="86" t="s">
        <v>122</v>
      </c>
      <c r="AW5" s="86" t="s">
        <v>122</v>
      </c>
      <c r="AX5" s="86" t="s">
        <v>122</v>
      </c>
      <c r="AY5" s="86" t="s">
        <v>122</v>
      </c>
      <c r="AZ5" s="86" t="s">
        <v>123</v>
      </c>
      <c r="BA5" s="86" t="s">
        <v>123</v>
      </c>
      <c r="BB5" s="86" t="s">
        <v>123</v>
      </c>
      <c r="BC5" s="86" t="s">
        <v>123</v>
      </c>
      <c r="BD5" s="86" t="s">
        <v>123</v>
      </c>
      <c r="BE5" s="86" t="s">
        <v>123</v>
      </c>
      <c r="BF5" s="86" t="s">
        <v>123</v>
      </c>
      <c r="BG5" s="86" t="s">
        <v>123</v>
      </c>
      <c r="BH5" s="86" t="s">
        <v>5</v>
      </c>
      <c r="BI5" s="86" t="s">
        <v>5</v>
      </c>
      <c r="BJ5" s="86" t="s">
        <v>5</v>
      </c>
      <c r="BK5" s="86" t="s">
        <v>5</v>
      </c>
      <c r="BL5" s="86" t="s">
        <v>5</v>
      </c>
      <c r="BM5" s="86" t="s">
        <v>5</v>
      </c>
      <c r="BN5" s="86" t="s">
        <v>5</v>
      </c>
      <c r="BO5" s="86" t="s">
        <v>5</v>
      </c>
    </row>
    <row r="6" spans="1:67" s="11" customFormat="1" ht="15.75">
      <c r="A6" s="1">
        <v>2</v>
      </c>
      <c r="B6" s="309"/>
      <c r="C6" s="86" t="s">
        <v>630</v>
      </c>
      <c r="D6" s="86" t="s">
        <v>630</v>
      </c>
      <c r="E6" s="86" t="s">
        <v>630</v>
      </c>
      <c r="F6" s="86" t="s">
        <v>630</v>
      </c>
      <c r="G6" s="86" t="s">
        <v>630</v>
      </c>
      <c r="H6" s="86" t="s">
        <v>630</v>
      </c>
      <c r="I6" s="86" t="s">
        <v>630</v>
      </c>
      <c r="J6" s="86" t="s">
        <v>630</v>
      </c>
      <c r="K6" s="86" t="s">
        <v>630</v>
      </c>
      <c r="L6" s="86" t="s">
        <v>630</v>
      </c>
      <c r="M6" s="86" t="s">
        <v>630</v>
      </c>
      <c r="N6" s="86" t="s">
        <v>630</v>
      </c>
      <c r="O6" s="86" t="s">
        <v>630</v>
      </c>
      <c r="P6" s="86" t="s">
        <v>630</v>
      </c>
      <c r="Q6" s="86" t="s">
        <v>630</v>
      </c>
      <c r="R6" s="86" t="s">
        <v>630</v>
      </c>
      <c r="S6" s="86" t="s">
        <v>630</v>
      </c>
      <c r="T6" s="86" t="s">
        <v>630</v>
      </c>
      <c r="U6" s="86" t="s">
        <v>630</v>
      </c>
      <c r="V6" s="86" t="s">
        <v>630</v>
      </c>
      <c r="W6" s="86" t="s">
        <v>630</v>
      </c>
      <c r="X6" s="86" t="s">
        <v>630</v>
      </c>
      <c r="Y6" s="86" t="s">
        <v>630</v>
      </c>
      <c r="Z6" s="86" t="s">
        <v>630</v>
      </c>
      <c r="AA6" s="86" t="s">
        <v>630</v>
      </c>
      <c r="AB6" s="86" t="s">
        <v>630</v>
      </c>
      <c r="AC6" s="86" t="s">
        <v>630</v>
      </c>
      <c r="AD6" s="86" t="s">
        <v>630</v>
      </c>
      <c r="AE6" s="86" t="s">
        <v>630</v>
      </c>
      <c r="AF6" s="86" t="s">
        <v>630</v>
      </c>
      <c r="AG6" s="86" t="s">
        <v>630</v>
      </c>
      <c r="AH6" s="86" t="s">
        <v>630</v>
      </c>
      <c r="AI6" s="309"/>
      <c r="AJ6" s="86" t="s">
        <v>630</v>
      </c>
      <c r="AK6" s="86" t="s">
        <v>630</v>
      </c>
      <c r="AL6" s="86" t="s">
        <v>630</v>
      </c>
      <c r="AM6" s="86" t="s">
        <v>630</v>
      </c>
      <c r="AN6" s="86" t="s">
        <v>630</v>
      </c>
      <c r="AO6" s="86" t="s">
        <v>630</v>
      </c>
      <c r="AP6" s="86" t="s">
        <v>630</v>
      </c>
      <c r="AQ6" s="86" t="s">
        <v>630</v>
      </c>
      <c r="AR6" s="86" t="s">
        <v>630</v>
      </c>
      <c r="AS6" s="86" t="s">
        <v>630</v>
      </c>
      <c r="AT6" s="86" t="s">
        <v>630</v>
      </c>
      <c r="AU6" s="86" t="s">
        <v>630</v>
      </c>
      <c r="AV6" s="86" t="s">
        <v>630</v>
      </c>
      <c r="AW6" s="86" t="s">
        <v>630</v>
      </c>
      <c r="AX6" s="86" t="s">
        <v>630</v>
      </c>
      <c r="AY6" s="86" t="s">
        <v>630</v>
      </c>
      <c r="AZ6" s="86" t="s">
        <v>630</v>
      </c>
      <c r="BA6" s="86" t="s">
        <v>630</v>
      </c>
      <c r="BB6" s="86" t="s">
        <v>630</v>
      </c>
      <c r="BC6" s="86" t="s">
        <v>630</v>
      </c>
      <c r="BD6" s="86" t="s">
        <v>630</v>
      </c>
      <c r="BE6" s="86" t="s">
        <v>630</v>
      </c>
      <c r="BF6" s="86" t="s">
        <v>630</v>
      </c>
      <c r="BG6" s="86" t="s">
        <v>630</v>
      </c>
      <c r="BH6" s="86" t="s">
        <v>630</v>
      </c>
      <c r="BI6" s="86" t="s">
        <v>630</v>
      </c>
      <c r="BJ6" s="86" t="s">
        <v>630</v>
      </c>
      <c r="BK6" s="86" t="s">
        <v>630</v>
      </c>
      <c r="BL6" s="86" t="s">
        <v>630</v>
      </c>
      <c r="BM6" s="86" t="s">
        <v>630</v>
      </c>
      <c r="BN6" s="86" t="s">
        <v>630</v>
      </c>
      <c r="BO6" s="86" t="s">
        <v>630</v>
      </c>
    </row>
    <row r="7" spans="1:82" s="93" customFormat="1" ht="16.5">
      <c r="A7" s="1">
        <v>3</v>
      </c>
      <c r="B7" s="304" t="s">
        <v>44</v>
      </c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5"/>
      <c r="X7" s="305"/>
      <c r="Y7" s="305"/>
      <c r="Z7" s="305"/>
      <c r="AA7" s="305"/>
      <c r="AB7" s="305"/>
      <c r="AC7" s="305"/>
      <c r="AD7" s="305"/>
      <c r="AE7" s="305"/>
      <c r="AF7" s="305"/>
      <c r="AG7" s="305"/>
      <c r="AH7" s="306"/>
      <c r="AI7" s="304" t="s">
        <v>134</v>
      </c>
      <c r="AJ7" s="305"/>
      <c r="AK7" s="305"/>
      <c r="AL7" s="305"/>
      <c r="AM7" s="305"/>
      <c r="AN7" s="305"/>
      <c r="AO7" s="305"/>
      <c r="AP7" s="305"/>
      <c r="AQ7" s="305"/>
      <c r="AR7" s="305"/>
      <c r="AS7" s="305"/>
      <c r="AT7" s="305"/>
      <c r="AU7" s="305"/>
      <c r="AV7" s="305"/>
      <c r="AW7" s="305"/>
      <c r="AX7" s="305"/>
      <c r="AY7" s="305"/>
      <c r="AZ7" s="305"/>
      <c r="BA7" s="305"/>
      <c r="BB7" s="305"/>
      <c r="BC7" s="305"/>
      <c r="BD7" s="305"/>
      <c r="BE7" s="305"/>
      <c r="BF7" s="305"/>
      <c r="BG7" s="305"/>
      <c r="BH7" s="305"/>
      <c r="BI7" s="305"/>
      <c r="BJ7" s="305"/>
      <c r="BK7" s="306"/>
      <c r="BL7" s="124"/>
      <c r="BM7" s="124"/>
      <c r="BN7" s="124"/>
      <c r="BO7" s="259"/>
      <c r="BP7" s="268"/>
      <c r="BQ7" s="268"/>
      <c r="BR7" s="268"/>
      <c r="BS7" s="268"/>
      <c r="BT7" s="268"/>
      <c r="BU7" s="268"/>
      <c r="BV7" s="268"/>
      <c r="BW7" s="268"/>
      <c r="BX7" s="268"/>
      <c r="BY7" s="268"/>
      <c r="BZ7" s="268"/>
      <c r="CA7" s="268"/>
      <c r="CB7" s="268"/>
      <c r="CC7" s="268"/>
      <c r="CD7" s="268"/>
    </row>
    <row r="8" spans="1:82" s="11" customFormat="1" ht="47.25">
      <c r="A8" s="1">
        <v>4</v>
      </c>
      <c r="B8" s="88" t="s">
        <v>285</v>
      </c>
      <c r="C8" s="5">
        <f>Bevételek!C92</f>
        <v>0</v>
      </c>
      <c r="D8" s="5">
        <f>Bevételek!D92</f>
        <v>0</v>
      </c>
      <c r="E8" s="5">
        <f>Bevételek!E92</f>
        <v>0</v>
      </c>
      <c r="F8" s="5">
        <f>Bevételek!F92</f>
        <v>0</v>
      </c>
      <c r="G8" s="5">
        <f>Bevételek!G92</f>
        <v>0</v>
      </c>
      <c r="H8" s="5">
        <f>Bevételek!H92</f>
        <v>0</v>
      </c>
      <c r="I8" s="5">
        <f>Bevételek!I92</f>
        <v>0</v>
      </c>
      <c r="J8" s="5">
        <f>Bevételek!J92</f>
        <v>0</v>
      </c>
      <c r="K8" s="5">
        <f>Bevételek!C93</f>
        <v>14569002</v>
      </c>
      <c r="L8" s="5">
        <f>Bevételek!D93</f>
        <v>14869002</v>
      </c>
      <c r="M8" s="5">
        <f>Bevételek!E93</f>
        <v>15134762</v>
      </c>
      <c r="N8" s="5">
        <f>Bevételek!F93</f>
        <v>15134762</v>
      </c>
      <c r="O8" s="5">
        <f>Bevételek!G93</f>
        <v>0</v>
      </c>
      <c r="P8" s="5">
        <f>Bevételek!H93</f>
        <v>0</v>
      </c>
      <c r="Q8" s="5">
        <f>Bevételek!I93</f>
        <v>0</v>
      </c>
      <c r="R8" s="5">
        <f>Bevételek!J93</f>
        <v>0</v>
      </c>
      <c r="S8" s="5">
        <f>Bevételek!C94</f>
        <v>0</v>
      </c>
      <c r="T8" s="5">
        <f>Bevételek!D94</f>
        <v>0</v>
      </c>
      <c r="U8" s="5">
        <f>Bevételek!E94</f>
        <v>0</v>
      </c>
      <c r="V8" s="5">
        <f>Bevételek!F94</f>
        <v>0</v>
      </c>
      <c r="W8" s="5">
        <f>Bevételek!G94</f>
        <v>0</v>
      </c>
      <c r="X8" s="5">
        <f>Bevételek!H94</f>
        <v>0</v>
      </c>
      <c r="Y8" s="5">
        <f>Bevételek!I94</f>
        <v>0</v>
      </c>
      <c r="Z8" s="5">
        <f>Bevételek!J94</f>
        <v>0</v>
      </c>
      <c r="AA8" s="5">
        <f>C8+K8+S8</f>
        <v>14569002</v>
      </c>
      <c r="AB8" s="5">
        <f aca="true" t="shared" si="0" ref="AB8:AH11">D8+L8+T8</f>
        <v>14869002</v>
      </c>
      <c r="AC8" s="5">
        <f t="shared" si="0"/>
        <v>15134762</v>
      </c>
      <c r="AD8" s="5">
        <f t="shared" si="0"/>
        <v>15134762</v>
      </c>
      <c r="AE8" s="5">
        <f t="shared" si="0"/>
        <v>0</v>
      </c>
      <c r="AF8" s="5">
        <f t="shared" si="0"/>
        <v>0</v>
      </c>
      <c r="AG8" s="5">
        <f t="shared" si="0"/>
        <v>0</v>
      </c>
      <c r="AH8" s="5">
        <f t="shared" si="0"/>
        <v>0</v>
      </c>
      <c r="AI8" s="90" t="s">
        <v>39</v>
      </c>
      <c r="AJ8" s="5">
        <f>Kiadás!C9</f>
        <v>0</v>
      </c>
      <c r="AK8" s="5">
        <f>Kiadás!D9</f>
        <v>0</v>
      </c>
      <c r="AL8" s="5">
        <f>Kiadás!E9</f>
        <v>0</v>
      </c>
      <c r="AM8" s="5">
        <f>Kiadás!F9</f>
        <v>0</v>
      </c>
      <c r="AN8" s="5">
        <f>Kiadás!G9</f>
        <v>0</v>
      </c>
      <c r="AO8" s="5">
        <f>Kiadás!H9</f>
        <v>0</v>
      </c>
      <c r="AP8" s="5">
        <f>Kiadás!I9</f>
        <v>0</v>
      </c>
      <c r="AQ8" s="5">
        <f>Kiadás!J9</f>
        <v>0</v>
      </c>
      <c r="AR8" s="5">
        <f>Kiadás!C10</f>
        <v>4990000</v>
      </c>
      <c r="AS8" s="5">
        <f>Kiadás!D10</f>
        <v>4990000</v>
      </c>
      <c r="AT8" s="5">
        <f>Kiadás!E10</f>
        <v>4990000</v>
      </c>
      <c r="AU8" s="5">
        <f>Kiadás!F10</f>
        <v>4990000</v>
      </c>
      <c r="AV8" s="5">
        <f>Kiadás!G10</f>
        <v>0</v>
      </c>
      <c r="AW8" s="5">
        <f>Kiadás!H10</f>
        <v>0</v>
      </c>
      <c r="AX8" s="5">
        <f>Kiadás!I10</f>
        <v>0</v>
      </c>
      <c r="AY8" s="5">
        <f>Kiadás!J10</f>
        <v>0</v>
      </c>
      <c r="AZ8" s="5">
        <f>Kiadás!C11</f>
        <v>374000</v>
      </c>
      <c r="BA8" s="5">
        <f>Kiadás!D11</f>
        <v>374000</v>
      </c>
      <c r="BB8" s="5">
        <f>Kiadás!E11</f>
        <v>374000</v>
      </c>
      <c r="BC8" s="5">
        <f>Kiadás!F11</f>
        <v>374000</v>
      </c>
      <c r="BD8" s="5">
        <f>Kiadás!G11</f>
        <v>0</v>
      </c>
      <c r="BE8" s="5">
        <f>Kiadás!H11</f>
        <v>0</v>
      </c>
      <c r="BF8" s="5">
        <f>Kiadás!I11</f>
        <v>0</v>
      </c>
      <c r="BG8" s="5">
        <f>Kiadás!J11</f>
        <v>0</v>
      </c>
      <c r="BH8" s="5">
        <f>AJ8+AR8+AZ8</f>
        <v>5364000</v>
      </c>
      <c r="BI8" s="5">
        <f aca="true" t="shared" si="1" ref="BI8:BO12">AK8+AS8+BA8</f>
        <v>5364000</v>
      </c>
      <c r="BJ8" s="5">
        <f t="shared" si="1"/>
        <v>5364000</v>
      </c>
      <c r="BK8" s="5">
        <f t="shared" si="1"/>
        <v>5364000</v>
      </c>
      <c r="BL8" s="5">
        <f t="shared" si="1"/>
        <v>0</v>
      </c>
      <c r="BM8" s="5">
        <f t="shared" si="1"/>
        <v>0</v>
      </c>
      <c r="BN8" s="5">
        <f t="shared" si="1"/>
        <v>0</v>
      </c>
      <c r="BO8" s="5">
        <f t="shared" si="1"/>
        <v>0</v>
      </c>
      <c r="BP8" s="269">
        <f>AM8-AL8</f>
        <v>0</v>
      </c>
      <c r="BQ8" s="269">
        <f>AU8-AT8</f>
        <v>0</v>
      </c>
      <c r="BR8" s="269">
        <f>BC8-BB8</f>
        <v>0</v>
      </c>
      <c r="BS8" s="269">
        <f>BK8-BJ8</f>
        <v>0</v>
      </c>
      <c r="BT8" s="269">
        <f>BS8-BR8-BQ8-BP8</f>
        <v>0</v>
      </c>
      <c r="BU8" s="268"/>
      <c r="BV8" s="269">
        <f>F8-E8</f>
        <v>0</v>
      </c>
      <c r="BW8" s="269">
        <f>N8-M8</f>
        <v>0</v>
      </c>
      <c r="BX8" s="269">
        <f>V8-U8</f>
        <v>0</v>
      </c>
      <c r="BY8" s="269">
        <f>AD8-AC8</f>
        <v>0</v>
      </c>
      <c r="BZ8" s="269">
        <f>BY8-BX8-BW8-BV8</f>
        <v>0</v>
      </c>
      <c r="CA8" s="268"/>
      <c r="CB8" s="268"/>
      <c r="CC8" s="268"/>
      <c r="CD8" s="268"/>
    </row>
    <row r="9" spans="1:82" s="11" customFormat="1" ht="45">
      <c r="A9" s="1">
        <v>5</v>
      </c>
      <c r="B9" s="88" t="s">
        <v>307</v>
      </c>
      <c r="C9" s="5">
        <f>Bevételek!C155</f>
        <v>0</v>
      </c>
      <c r="D9" s="5">
        <f>Bevételek!D155</f>
        <v>0</v>
      </c>
      <c r="E9" s="5">
        <f>Bevételek!E155</f>
        <v>0</v>
      </c>
      <c r="F9" s="5">
        <f>Bevételek!F155</f>
        <v>0</v>
      </c>
      <c r="G9" s="5">
        <f>Bevételek!G155</f>
        <v>0</v>
      </c>
      <c r="H9" s="5">
        <f>Bevételek!H155</f>
        <v>0</v>
      </c>
      <c r="I9" s="5">
        <f>Bevételek!I155</f>
        <v>0</v>
      </c>
      <c r="J9" s="5">
        <f>Bevételek!J155</f>
        <v>0</v>
      </c>
      <c r="K9" s="5">
        <f>Bevételek!C156</f>
        <v>120000</v>
      </c>
      <c r="L9" s="5">
        <f>Bevételek!D156</f>
        <v>120000</v>
      </c>
      <c r="M9" s="5">
        <f>Bevételek!E156</f>
        <v>120000</v>
      </c>
      <c r="N9" s="5">
        <f>Bevételek!F156</f>
        <v>163350</v>
      </c>
      <c r="O9" s="5">
        <f>Bevételek!G156</f>
        <v>0</v>
      </c>
      <c r="P9" s="5">
        <f>Bevételek!H156</f>
        <v>0</v>
      </c>
      <c r="Q9" s="5">
        <f>Bevételek!I156</f>
        <v>0</v>
      </c>
      <c r="R9" s="5">
        <f>Bevételek!J156</f>
        <v>0</v>
      </c>
      <c r="S9" s="5">
        <f>Bevételek!C157</f>
        <v>350000</v>
      </c>
      <c r="T9" s="5">
        <f>Bevételek!D157</f>
        <v>350000</v>
      </c>
      <c r="U9" s="5">
        <f>Bevételek!E157</f>
        <v>350000</v>
      </c>
      <c r="V9" s="5">
        <f>Bevételek!F157</f>
        <v>473000</v>
      </c>
      <c r="W9" s="5">
        <f>Bevételek!G157</f>
        <v>0</v>
      </c>
      <c r="X9" s="5">
        <f>Bevételek!H157</f>
        <v>0</v>
      </c>
      <c r="Y9" s="5">
        <f>Bevételek!I157</f>
        <v>0</v>
      </c>
      <c r="Z9" s="5">
        <f>Bevételek!J157</f>
        <v>0</v>
      </c>
      <c r="AA9" s="5">
        <f>C9+K9+S9</f>
        <v>470000</v>
      </c>
      <c r="AB9" s="5">
        <f t="shared" si="0"/>
        <v>470000</v>
      </c>
      <c r="AC9" s="5">
        <f t="shared" si="0"/>
        <v>470000</v>
      </c>
      <c r="AD9" s="5">
        <f t="shared" si="0"/>
        <v>636350</v>
      </c>
      <c r="AE9" s="5">
        <f t="shared" si="0"/>
        <v>0</v>
      </c>
      <c r="AF9" s="5">
        <f t="shared" si="0"/>
        <v>0</v>
      </c>
      <c r="AG9" s="5">
        <f t="shared" si="0"/>
        <v>0</v>
      </c>
      <c r="AH9" s="5">
        <f t="shared" si="0"/>
        <v>0</v>
      </c>
      <c r="AI9" s="90" t="s">
        <v>80</v>
      </c>
      <c r="AJ9" s="5">
        <f>Kiadás!C13</f>
        <v>0</v>
      </c>
      <c r="AK9" s="5">
        <f>Kiadás!D13</f>
        <v>0</v>
      </c>
      <c r="AL9" s="5">
        <f>Kiadás!E13</f>
        <v>0</v>
      </c>
      <c r="AM9" s="5">
        <f>Kiadás!F13</f>
        <v>0</v>
      </c>
      <c r="AN9" s="5">
        <f>Kiadás!G13</f>
        <v>0</v>
      </c>
      <c r="AO9" s="5">
        <f>Kiadás!H13</f>
        <v>0</v>
      </c>
      <c r="AP9" s="5">
        <f>Kiadás!I13</f>
        <v>0</v>
      </c>
      <c r="AQ9" s="5">
        <f>Kiadás!J13</f>
        <v>0</v>
      </c>
      <c r="AR9" s="5">
        <f>Kiadás!C14</f>
        <v>1316200</v>
      </c>
      <c r="AS9" s="5">
        <f>Kiadás!D14</f>
        <v>1316200</v>
      </c>
      <c r="AT9" s="5">
        <f>Kiadás!E14</f>
        <v>1316200</v>
      </c>
      <c r="AU9" s="5">
        <f>Kiadás!F14</f>
        <v>1316200</v>
      </c>
      <c r="AV9" s="5">
        <f>Kiadás!G14</f>
        <v>0</v>
      </c>
      <c r="AW9" s="5">
        <f>Kiadás!H14</f>
        <v>0</v>
      </c>
      <c r="AX9" s="5">
        <f>Kiadás!I14</f>
        <v>0</v>
      </c>
      <c r="AY9" s="5">
        <f>Kiadás!J14</f>
        <v>0</v>
      </c>
      <c r="AZ9" s="5">
        <f>Kiadás!C15</f>
        <v>89000</v>
      </c>
      <c r="BA9" s="5">
        <f>Kiadás!D15</f>
        <v>89000</v>
      </c>
      <c r="BB9" s="5">
        <f>Kiadás!E15</f>
        <v>89000</v>
      </c>
      <c r="BC9" s="5">
        <f>Kiadás!F15</f>
        <v>89000</v>
      </c>
      <c r="BD9" s="5">
        <f>Kiadás!G15</f>
        <v>0</v>
      </c>
      <c r="BE9" s="5">
        <f>Kiadás!H15</f>
        <v>0</v>
      </c>
      <c r="BF9" s="5">
        <f>Kiadás!I15</f>
        <v>0</v>
      </c>
      <c r="BG9" s="5">
        <f>Kiadás!J15</f>
        <v>0</v>
      </c>
      <c r="BH9" s="5">
        <f>AJ9+AR9+AZ9</f>
        <v>1405200</v>
      </c>
      <c r="BI9" s="5">
        <f t="shared" si="1"/>
        <v>1405200</v>
      </c>
      <c r="BJ9" s="5">
        <f t="shared" si="1"/>
        <v>1405200</v>
      </c>
      <c r="BK9" s="5">
        <f t="shared" si="1"/>
        <v>1405200</v>
      </c>
      <c r="BL9" s="5">
        <f t="shared" si="1"/>
        <v>0</v>
      </c>
      <c r="BM9" s="5">
        <f t="shared" si="1"/>
        <v>0</v>
      </c>
      <c r="BN9" s="5">
        <f t="shared" si="1"/>
        <v>0</v>
      </c>
      <c r="BO9" s="5">
        <f t="shared" si="1"/>
        <v>0</v>
      </c>
      <c r="BP9" s="269">
        <f aca="true" t="shared" si="2" ref="BP9:BP32">AM9-AL9</f>
        <v>0</v>
      </c>
      <c r="BQ9" s="269">
        <f aca="true" t="shared" si="3" ref="BQ9:BQ32">AU9-AT9</f>
        <v>0</v>
      </c>
      <c r="BR9" s="269">
        <f aca="true" t="shared" si="4" ref="BR9:BR32">BC9-BB9</f>
        <v>0</v>
      </c>
      <c r="BS9" s="269">
        <f aca="true" t="shared" si="5" ref="BS9:BS32">BK9-BJ9</f>
        <v>0</v>
      </c>
      <c r="BT9" s="269">
        <f aca="true" t="shared" si="6" ref="BT9:BT32">BS9-BR9-BQ9-BP9</f>
        <v>0</v>
      </c>
      <c r="BU9" s="268"/>
      <c r="BV9" s="269">
        <f aca="true" t="shared" si="7" ref="BV9:BV32">F9-E9</f>
        <v>0</v>
      </c>
      <c r="BW9" s="269">
        <f aca="true" t="shared" si="8" ref="BW9:BW32">N9-M9</f>
        <v>43350</v>
      </c>
      <c r="BX9" s="269">
        <f aca="true" t="shared" si="9" ref="BX9:BX32">V9-U9</f>
        <v>123000</v>
      </c>
      <c r="BY9" s="269">
        <f aca="true" t="shared" si="10" ref="BY9:BY32">AD9-AC9</f>
        <v>166350</v>
      </c>
      <c r="BZ9" s="269">
        <f aca="true" t="shared" si="11" ref="BZ9:BZ32">BY9-BX9-BW9-BV9</f>
        <v>0</v>
      </c>
      <c r="CA9" s="268"/>
      <c r="CB9" s="268"/>
      <c r="CC9" s="268"/>
      <c r="CD9" s="268"/>
    </row>
    <row r="10" spans="1:82" s="11" customFormat="1" ht="15.75">
      <c r="A10" s="1">
        <v>6</v>
      </c>
      <c r="B10" s="88" t="s">
        <v>44</v>
      </c>
      <c r="C10" s="5">
        <f>Bevételek!C212</f>
        <v>0</v>
      </c>
      <c r="D10" s="5">
        <f>Bevételek!D212</f>
        <v>0</v>
      </c>
      <c r="E10" s="5">
        <f>Bevételek!E212</f>
        <v>0</v>
      </c>
      <c r="F10" s="5">
        <f>Bevételek!F212</f>
        <v>0</v>
      </c>
      <c r="G10" s="5">
        <f>Bevételek!G212</f>
        <v>0</v>
      </c>
      <c r="H10" s="5">
        <f>Bevételek!H212</f>
        <v>0</v>
      </c>
      <c r="I10" s="5">
        <f>Bevételek!I212</f>
        <v>0</v>
      </c>
      <c r="J10" s="5">
        <f>Bevételek!J212</f>
        <v>0</v>
      </c>
      <c r="K10" s="5">
        <f>Bevételek!C213</f>
        <v>264509</v>
      </c>
      <c r="L10" s="5">
        <f>Bevételek!D213</f>
        <v>273809</v>
      </c>
      <c r="M10" s="5">
        <f>Bevételek!E213</f>
        <v>1473809</v>
      </c>
      <c r="N10" s="5">
        <f>Bevételek!F213</f>
        <v>1473809</v>
      </c>
      <c r="O10" s="5">
        <f>Bevételek!G213</f>
        <v>0</v>
      </c>
      <c r="P10" s="5">
        <f>Bevételek!H213</f>
        <v>0</v>
      </c>
      <c r="Q10" s="5">
        <f>Bevételek!I213</f>
        <v>0</v>
      </c>
      <c r="R10" s="5">
        <f>Bevételek!J213</f>
        <v>0</v>
      </c>
      <c r="S10" s="5">
        <f>Bevételek!C214</f>
        <v>0</v>
      </c>
      <c r="T10" s="5">
        <f>Bevételek!D214</f>
        <v>0</v>
      </c>
      <c r="U10" s="5">
        <f>Bevételek!E214</f>
        <v>0</v>
      </c>
      <c r="V10" s="5">
        <f>Bevételek!F214</f>
        <v>0</v>
      </c>
      <c r="W10" s="5">
        <f>Bevételek!G214</f>
        <v>0</v>
      </c>
      <c r="X10" s="5">
        <f>Bevételek!H214</f>
        <v>0</v>
      </c>
      <c r="Y10" s="5">
        <f>Bevételek!I214</f>
        <v>0</v>
      </c>
      <c r="Z10" s="5">
        <f>Bevételek!J214</f>
        <v>0</v>
      </c>
      <c r="AA10" s="5">
        <f>C10+K10+S10</f>
        <v>264509</v>
      </c>
      <c r="AB10" s="5">
        <f t="shared" si="0"/>
        <v>273809</v>
      </c>
      <c r="AC10" s="5">
        <f t="shared" si="0"/>
        <v>1473809</v>
      </c>
      <c r="AD10" s="5">
        <f t="shared" si="0"/>
        <v>1473809</v>
      </c>
      <c r="AE10" s="5">
        <f t="shared" si="0"/>
        <v>0</v>
      </c>
      <c r="AF10" s="5">
        <f t="shared" si="0"/>
        <v>0</v>
      </c>
      <c r="AG10" s="5">
        <f t="shared" si="0"/>
        <v>0</v>
      </c>
      <c r="AH10" s="5">
        <f t="shared" si="0"/>
        <v>0</v>
      </c>
      <c r="AI10" s="90" t="s">
        <v>81</v>
      </c>
      <c r="AJ10" s="5">
        <f>Kiadás!C17</f>
        <v>0</v>
      </c>
      <c r="AK10" s="5">
        <f>Kiadás!D17</f>
        <v>0</v>
      </c>
      <c r="AL10" s="5">
        <f>Kiadás!E17</f>
        <v>0</v>
      </c>
      <c r="AM10" s="5">
        <f>Kiadás!F17</f>
        <v>0</v>
      </c>
      <c r="AN10" s="5">
        <f>Kiadás!G17</f>
        <v>0</v>
      </c>
      <c r="AO10" s="5">
        <f>Kiadás!H17</f>
        <v>0</v>
      </c>
      <c r="AP10" s="5">
        <f>Kiadás!I17</f>
        <v>0</v>
      </c>
      <c r="AQ10" s="5">
        <f>Kiadás!J17</f>
        <v>0</v>
      </c>
      <c r="AR10" s="5">
        <f>Kiadás!C18</f>
        <v>4586472</v>
      </c>
      <c r="AS10" s="5">
        <f>Kiadás!D18</f>
        <v>4436472</v>
      </c>
      <c r="AT10" s="5">
        <f>Kiadás!E18</f>
        <v>5690626</v>
      </c>
      <c r="AU10" s="5">
        <f>Kiadás!F18</f>
        <v>5696976</v>
      </c>
      <c r="AV10" s="5">
        <f>Kiadás!G18</f>
        <v>0</v>
      </c>
      <c r="AW10" s="5">
        <f>Kiadás!H18</f>
        <v>0</v>
      </c>
      <c r="AX10" s="5">
        <f>Kiadás!I18</f>
        <v>0</v>
      </c>
      <c r="AY10" s="5">
        <f>Kiadás!J18</f>
        <v>0</v>
      </c>
      <c r="AZ10" s="5">
        <f>Kiadás!C19</f>
        <v>0</v>
      </c>
      <c r="BA10" s="5">
        <f>Kiadás!D19</f>
        <v>0</v>
      </c>
      <c r="BB10" s="5">
        <f>Kiadás!E19</f>
        <v>0</v>
      </c>
      <c r="BC10" s="5">
        <f>Kiadás!F19</f>
        <v>0</v>
      </c>
      <c r="BD10" s="5">
        <f>Kiadás!G19</f>
        <v>0</v>
      </c>
      <c r="BE10" s="5">
        <f>Kiadás!H19</f>
        <v>0</v>
      </c>
      <c r="BF10" s="5">
        <f>Kiadás!I19</f>
        <v>0</v>
      </c>
      <c r="BG10" s="5">
        <f>Kiadás!J19</f>
        <v>0</v>
      </c>
      <c r="BH10" s="5">
        <f>AJ10+AR10+AZ10</f>
        <v>4586472</v>
      </c>
      <c r="BI10" s="5">
        <f t="shared" si="1"/>
        <v>4436472</v>
      </c>
      <c r="BJ10" s="5">
        <f t="shared" si="1"/>
        <v>5690626</v>
      </c>
      <c r="BK10" s="5">
        <f t="shared" si="1"/>
        <v>5696976</v>
      </c>
      <c r="BL10" s="5">
        <f t="shared" si="1"/>
        <v>0</v>
      </c>
      <c r="BM10" s="5">
        <f t="shared" si="1"/>
        <v>0</v>
      </c>
      <c r="BN10" s="5">
        <f t="shared" si="1"/>
        <v>0</v>
      </c>
      <c r="BO10" s="5">
        <f t="shared" si="1"/>
        <v>0</v>
      </c>
      <c r="BP10" s="269">
        <f t="shared" si="2"/>
        <v>0</v>
      </c>
      <c r="BQ10" s="269">
        <f t="shared" si="3"/>
        <v>6350</v>
      </c>
      <c r="BR10" s="269">
        <f t="shared" si="4"/>
        <v>0</v>
      </c>
      <c r="BS10" s="269">
        <f t="shared" si="5"/>
        <v>6350</v>
      </c>
      <c r="BT10" s="269">
        <f t="shared" si="6"/>
        <v>0</v>
      </c>
      <c r="BU10" s="268"/>
      <c r="BV10" s="269">
        <f t="shared" si="7"/>
        <v>0</v>
      </c>
      <c r="BW10" s="269">
        <f t="shared" si="8"/>
        <v>0</v>
      </c>
      <c r="BX10" s="269">
        <f t="shared" si="9"/>
        <v>0</v>
      </c>
      <c r="BY10" s="269">
        <f t="shared" si="10"/>
        <v>0</v>
      </c>
      <c r="BZ10" s="269">
        <f t="shared" si="11"/>
        <v>0</v>
      </c>
      <c r="CA10" s="268"/>
      <c r="CB10" s="268"/>
      <c r="CC10" s="268"/>
      <c r="CD10" s="268"/>
    </row>
    <row r="11" spans="1:82" s="11" customFormat="1" ht="15.75">
      <c r="A11" s="1">
        <v>7</v>
      </c>
      <c r="B11" s="311" t="s">
        <v>363</v>
      </c>
      <c r="C11" s="307">
        <f>Bevételek!C245</f>
        <v>0</v>
      </c>
      <c r="D11" s="307">
        <f>Bevételek!D245</f>
        <v>0</v>
      </c>
      <c r="E11" s="307">
        <f>Bevételek!E245</f>
        <v>0</v>
      </c>
      <c r="F11" s="307">
        <f>Bevételek!F245</f>
        <v>0</v>
      </c>
      <c r="G11" s="307">
        <f>Bevételek!G245</f>
        <v>0</v>
      </c>
      <c r="H11" s="307">
        <f>Bevételek!H245</f>
        <v>0</v>
      </c>
      <c r="I11" s="307">
        <f>Bevételek!I245</f>
        <v>0</v>
      </c>
      <c r="J11" s="307">
        <f>Bevételek!J245</f>
        <v>0</v>
      </c>
      <c r="K11" s="307">
        <f>Bevételek!C246</f>
        <v>0</v>
      </c>
      <c r="L11" s="307">
        <f>Bevételek!D246</f>
        <v>0</v>
      </c>
      <c r="M11" s="307">
        <f>Bevételek!E246</f>
        <v>0</v>
      </c>
      <c r="N11" s="307">
        <f>Bevételek!F246</f>
        <v>0</v>
      </c>
      <c r="O11" s="307">
        <f>Bevételek!G246</f>
        <v>0</v>
      </c>
      <c r="P11" s="307">
        <f>Bevételek!H246</f>
        <v>0</v>
      </c>
      <c r="Q11" s="307">
        <f>Bevételek!I246</f>
        <v>0</v>
      </c>
      <c r="R11" s="307">
        <f>Bevételek!J246</f>
        <v>0</v>
      </c>
      <c r="S11" s="307">
        <f>Bevételek!C247</f>
        <v>0</v>
      </c>
      <c r="T11" s="307">
        <f>Bevételek!D247</f>
        <v>0</v>
      </c>
      <c r="U11" s="307">
        <f>Bevételek!E247</f>
        <v>0</v>
      </c>
      <c r="V11" s="307">
        <f>Bevételek!F247</f>
        <v>0</v>
      </c>
      <c r="W11" s="307">
        <f>Bevételek!G247</f>
        <v>0</v>
      </c>
      <c r="X11" s="307">
        <f>Bevételek!H247</f>
        <v>0</v>
      </c>
      <c r="Y11" s="307">
        <f>Bevételek!I247</f>
        <v>0</v>
      </c>
      <c r="Z11" s="307">
        <f>Bevételek!J247</f>
        <v>0</v>
      </c>
      <c r="AA11" s="307">
        <f>C11+K11+S11</f>
        <v>0</v>
      </c>
      <c r="AB11" s="307">
        <f t="shared" si="0"/>
        <v>0</v>
      </c>
      <c r="AC11" s="307">
        <f t="shared" si="0"/>
        <v>0</v>
      </c>
      <c r="AD11" s="307">
        <f t="shared" si="0"/>
        <v>0</v>
      </c>
      <c r="AE11" s="307">
        <f t="shared" si="0"/>
        <v>0</v>
      </c>
      <c r="AF11" s="307">
        <f t="shared" si="0"/>
        <v>0</v>
      </c>
      <c r="AG11" s="307">
        <f t="shared" si="0"/>
        <v>0</v>
      </c>
      <c r="AH11" s="307">
        <f t="shared" si="0"/>
        <v>0</v>
      </c>
      <c r="AI11" s="90" t="s">
        <v>82</v>
      </c>
      <c r="AJ11" s="5">
        <f>Kiadás!C62</f>
        <v>0</v>
      </c>
      <c r="AK11" s="5">
        <f>Kiadás!D62</f>
        <v>0</v>
      </c>
      <c r="AL11" s="5">
        <f>Kiadás!E62</f>
        <v>0</v>
      </c>
      <c r="AM11" s="5">
        <f>Kiadás!F62</f>
        <v>0</v>
      </c>
      <c r="AN11" s="5">
        <f>Kiadás!G62</f>
        <v>0</v>
      </c>
      <c r="AO11" s="5">
        <f>Kiadás!H62</f>
        <v>0</v>
      </c>
      <c r="AP11" s="5">
        <f>Kiadás!I62</f>
        <v>0</v>
      </c>
      <c r="AQ11" s="5">
        <f>Kiadás!J62</f>
        <v>0</v>
      </c>
      <c r="AR11" s="5">
        <f>Kiadás!C63</f>
        <v>670100</v>
      </c>
      <c r="AS11" s="5">
        <f>Kiadás!D63</f>
        <v>670100</v>
      </c>
      <c r="AT11" s="5">
        <f>Kiadás!E63</f>
        <v>870985</v>
      </c>
      <c r="AU11" s="5">
        <f>Kiadás!F63</f>
        <v>1030985</v>
      </c>
      <c r="AV11" s="5">
        <f>Kiadás!G63</f>
        <v>0</v>
      </c>
      <c r="AW11" s="5">
        <f>Kiadás!H63</f>
        <v>0</v>
      </c>
      <c r="AX11" s="5">
        <f>Kiadás!I63</f>
        <v>0</v>
      </c>
      <c r="AY11" s="5">
        <f>Kiadás!J63</f>
        <v>0</v>
      </c>
      <c r="AZ11" s="5">
        <f>Kiadás!C64</f>
        <v>0</v>
      </c>
      <c r="BA11" s="5">
        <f>Kiadás!D64</f>
        <v>0</v>
      </c>
      <c r="BB11" s="5">
        <f>Kiadás!E64</f>
        <v>0</v>
      </c>
      <c r="BC11" s="5">
        <f>Kiadás!F64</f>
        <v>0</v>
      </c>
      <c r="BD11" s="5">
        <f>Kiadás!G64</f>
        <v>0</v>
      </c>
      <c r="BE11" s="5">
        <f>Kiadás!H64</f>
        <v>0</v>
      </c>
      <c r="BF11" s="5">
        <f>Kiadás!I64</f>
        <v>0</v>
      </c>
      <c r="BG11" s="5">
        <f>Kiadás!J64</f>
        <v>0</v>
      </c>
      <c r="BH11" s="5">
        <f>AJ11+AR11+AZ11</f>
        <v>670100</v>
      </c>
      <c r="BI11" s="5">
        <f t="shared" si="1"/>
        <v>670100</v>
      </c>
      <c r="BJ11" s="5">
        <f t="shared" si="1"/>
        <v>870985</v>
      </c>
      <c r="BK11" s="5">
        <f t="shared" si="1"/>
        <v>1030985</v>
      </c>
      <c r="BL11" s="5">
        <f t="shared" si="1"/>
        <v>0</v>
      </c>
      <c r="BM11" s="5">
        <f t="shared" si="1"/>
        <v>0</v>
      </c>
      <c r="BN11" s="5">
        <f t="shared" si="1"/>
        <v>0</v>
      </c>
      <c r="BO11" s="5">
        <f t="shared" si="1"/>
        <v>0</v>
      </c>
      <c r="BP11" s="269">
        <f t="shared" si="2"/>
        <v>0</v>
      </c>
      <c r="BQ11" s="269">
        <f t="shared" si="3"/>
        <v>160000</v>
      </c>
      <c r="BR11" s="269">
        <f t="shared" si="4"/>
        <v>0</v>
      </c>
      <c r="BS11" s="269">
        <f t="shared" si="5"/>
        <v>160000</v>
      </c>
      <c r="BT11" s="269">
        <f t="shared" si="6"/>
        <v>0</v>
      </c>
      <c r="BU11" s="268"/>
      <c r="BV11" s="269">
        <f t="shared" si="7"/>
        <v>0</v>
      </c>
      <c r="BW11" s="269">
        <f t="shared" si="8"/>
        <v>0</v>
      </c>
      <c r="BX11" s="269">
        <f t="shared" si="9"/>
        <v>0</v>
      </c>
      <c r="BY11" s="269">
        <f t="shared" si="10"/>
        <v>0</v>
      </c>
      <c r="BZ11" s="269">
        <f t="shared" si="11"/>
        <v>0</v>
      </c>
      <c r="CA11" s="268"/>
      <c r="CB11" s="268"/>
      <c r="CC11" s="268"/>
      <c r="CD11" s="268"/>
    </row>
    <row r="12" spans="1:82" s="11" customFormat="1" ht="30">
      <c r="A12" s="1">
        <v>8</v>
      </c>
      <c r="B12" s="311"/>
      <c r="C12" s="307"/>
      <c r="D12" s="307"/>
      <c r="E12" s="307"/>
      <c r="F12" s="307"/>
      <c r="G12" s="307"/>
      <c r="H12" s="307"/>
      <c r="I12" s="307"/>
      <c r="J12" s="307"/>
      <c r="K12" s="307"/>
      <c r="L12" s="307"/>
      <c r="M12" s="307"/>
      <c r="N12" s="307"/>
      <c r="O12" s="307"/>
      <c r="P12" s="307"/>
      <c r="Q12" s="307"/>
      <c r="R12" s="307"/>
      <c r="S12" s="307"/>
      <c r="T12" s="307"/>
      <c r="U12" s="307"/>
      <c r="V12" s="307"/>
      <c r="W12" s="307"/>
      <c r="X12" s="307"/>
      <c r="Y12" s="307"/>
      <c r="Z12" s="307"/>
      <c r="AA12" s="307"/>
      <c r="AB12" s="307"/>
      <c r="AC12" s="307"/>
      <c r="AD12" s="307"/>
      <c r="AE12" s="307"/>
      <c r="AF12" s="307"/>
      <c r="AG12" s="307"/>
      <c r="AH12" s="307"/>
      <c r="AI12" s="90" t="s">
        <v>83</v>
      </c>
      <c r="AJ12" s="5">
        <f>Kiadás!C127</f>
        <v>0</v>
      </c>
      <c r="AK12" s="5">
        <f>Kiadás!D127</f>
        <v>0</v>
      </c>
      <c r="AL12" s="5">
        <f>Kiadás!E127</f>
        <v>0</v>
      </c>
      <c r="AM12" s="5">
        <f>Kiadás!F127</f>
        <v>0</v>
      </c>
      <c r="AN12" s="5">
        <f>Kiadás!G127</f>
        <v>0</v>
      </c>
      <c r="AO12" s="5">
        <f>Kiadás!H127</f>
        <v>0</v>
      </c>
      <c r="AP12" s="5">
        <f>Kiadás!I127</f>
        <v>0</v>
      </c>
      <c r="AQ12" s="5">
        <f>Kiadás!J127</f>
        <v>0</v>
      </c>
      <c r="AR12" s="5">
        <f>Kiadás!C128</f>
        <v>948116</v>
      </c>
      <c r="AS12" s="5">
        <f>Kiadás!D128</f>
        <v>980627</v>
      </c>
      <c r="AT12" s="5">
        <f>Kiadás!E128</f>
        <v>817815</v>
      </c>
      <c r="AU12" s="5">
        <f>Kiadás!F128</f>
        <v>817815</v>
      </c>
      <c r="AV12" s="5">
        <f>Kiadás!G128</f>
        <v>0</v>
      </c>
      <c r="AW12" s="5">
        <f>Kiadás!H128</f>
        <v>0</v>
      </c>
      <c r="AX12" s="5">
        <f>Kiadás!I128</f>
        <v>0</v>
      </c>
      <c r="AY12" s="5">
        <f>Kiadás!J128</f>
        <v>0</v>
      </c>
      <c r="AZ12" s="5">
        <f>Kiadás!C129</f>
        <v>11560</v>
      </c>
      <c r="BA12" s="5">
        <f>Kiadás!D129</f>
        <v>11560</v>
      </c>
      <c r="BB12" s="5">
        <f>Kiadás!E129</f>
        <v>11560</v>
      </c>
      <c r="BC12" s="5">
        <f>Kiadás!F129</f>
        <v>11560</v>
      </c>
      <c r="BD12" s="5">
        <f>Kiadás!G129</f>
        <v>0</v>
      </c>
      <c r="BE12" s="5">
        <f>Kiadás!H129</f>
        <v>0</v>
      </c>
      <c r="BF12" s="5">
        <f>Kiadás!I129</f>
        <v>0</v>
      </c>
      <c r="BG12" s="5">
        <f>Kiadás!J129</f>
        <v>0</v>
      </c>
      <c r="BH12" s="5">
        <f>AJ12+AR12+AZ12</f>
        <v>959676</v>
      </c>
      <c r="BI12" s="5">
        <f t="shared" si="1"/>
        <v>992187</v>
      </c>
      <c r="BJ12" s="5">
        <f t="shared" si="1"/>
        <v>829375</v>
      </c>
      <c r="BK12" s="5">
        <f t="shared" si="1"/>
        <v>829375</v>
      </c>
      <c r="BL12" s="5">
        <f t="shared" si="1"/>
        <v>0</v>
      </c>
      <c r="BM12" s="5">
        <f t="shared" si="1"/>
        <v>0</v>
      </c>
      <c r="BN12" s="5">
        <f t="shared" si="1"/>
        <v>0</v>
      </c>
      <c r="BO12" s="5">
        <f t="shared" si="1"/>
        <v>0</v>
      </c>
      <c r="BP12" s="269">
        <f t="shared" si="2"/>
        <v>0</v>
      </c>
      <c r="BQ12" s="269">
        <f t="shared" si="3"/>
        <v>0</v>
      </c>
      <c r="BR12" s="269">
        <f t="shared" si="4"/>
        <v>0</v>
      </c>
      <c r="BS12" s="269">
        <f t="shared" si="5"/>
        <v>0</v>
      </c>
      <c r="BT12" s="269">
        <f t="shared" si="6"/>
        <v>0</v>
      </c>
      <c r="BU12" s="268"/>
      <c r="BV12" s="269">
        <f t="shared" si="7"/>
        <v>0</v>
      </c>
      <c r="BW12" s="269">
        <f t="shared" si="8"/>
        <v>0</v>
      </c>
      <c r="BX12" s="269">
        <f t="shared" si="9"/>
        <v>0</v>
      </c>
      <c r="BY12" s="269">
        <f t="shared" si="10"/>
        <v>0</v>
      </c>
      <c r="BZ12" s="269">
        <f t="shared" si="11"/>
        <v>0</v>
      </c>
      <c r="CA12" s="268"/>
      <c r="CB12" s="268"/>
      <c r="CC12" s="268"/>
      <c r="CD12" s="268"/>
    </row>
    <row r="13" spans="1:82" s="11" customFormat="1" ht="15.75">
      <c r="A13" s="1">
        <v>9</v>
      </c>
      <c r="B13" s="89" t="s">
        <v>85</v>
      </c>
      <c r="C13" s="13">
        <f>SUM(C8:C12)</f>
        <v>0</v>
      </c>
      <c r="D13" s="13">
        <f aca="true" t="shared" si="12" ref="D13:J13">SUM(D8:D12)</f>
        <v>0</v>
      </c>
      <c r="E13" s="13">
        <f t="shared" si="12"/>
        <v>0</v>
      </c>
      <c r="F13" s="13">
        <f t="shared" si="12"/>
        <v>0</v>
      </c>
      <c r="G13" s="13">
        <f t="shared" si="12"/>
        <v>0</v>
      </c>
      <c r="H13" s="13">
        <f t="shared" si="12"/>
        <v>0</v>
      </c>
      <c r="I13" s="13">
        <f t="shared" si="12"/>
        <v>0</v>
      </c>
      <c r="J13" s="13">
        <f t="shared" si="12"/>
        <v>0</v>
      </c>
      <c r="K13" s="13">
        <f>SUM(K8:K12)</f>
        <v>14953511</v>
      </c>
      <c r="L13" s="13">
        <f aca="true" t="shared" si="13" ref="L13:R13">SUM(L8:L12)</f>
        <v>15262811</v>
      </c>
      <c r="M13" s="13">
        <f t="shared" si="13"/>
        <v>16728571</v>
      </c>
      <c r="N13" s="13">
        <f t="shared" si="13"/>
        <v>16771921</v>
      </c>
      <c r="O13" s="13">
        <f t="shared" si="13"/>
        <v>0</v>
      </c>
      <c r="P13" s="13">
        <f t="shared" si="13"/>
        <v>0</v>
      </c>
      <c r="Q13" s="13">
        <f t="shared" si="13"/>
        <v>0</v>
      </c>
      <c r="R13" s="13">
        <f t="shared" si="13"/>
        <v>0</v>
      </c>
      <c r="S13" s="13">
        <f>SUM(S8:S12)</f>
        <v>350000</v>
      </c>
      <c r="T13" s="13">
        <f aca="true" t="shared" si="14" ref="T13:Z13">SUM(T8:T12)</f>
        <v>350000</v>
      </c>
      <c r="U13" s="13">
        <f t="shared" si="14"/>
        <v>350000</v>
      </c>
      <c r="V13" s="13">
        <f t="shared" si="14"/>
        <v>473000</v>
      </c>
      <c r="W13" s="13">
        <f t="shared" si="14"/>
        <v>0</v>
      </c>
      <c r="X13" s="13">
        <f t="shared" si="14"/>
        <v>0</v>
      </c>
      <c r="Y13" s="13">
        <f t="shared" si="14"/>
        <v>0</v>
      </c>
      <c r="Z13" s="13">
        <f t="shared" si="14"/>
        <v>0</v>
      </c>
      <c r="AA13" s="13">
        <f>SUM(AA8:AA12)</f>
        <v>15303511</v>
      </c>
      <c r="AB13" s="13">
        <f aca="true" t="shared" si="15" ref="AB13:AH13">SUM(AB8:AB12)</f>
        <v>15612811</v>
      </c>
      <c r="AC13" s="13">
        <f t="shared" si="15"/>
        <v>17078571</v>
      </c>
      <c r="AD13" s="13">
        <f t="shared" si="15"/>
        <v>17244921</v>
      </c>
      <c r="AE13" s="13">
        <f t="shared" si="15"/>
        <v>0</v>
      </c>
      <c r="AF13" s="13">
        <f t="shared" si="15"/>
        <v>0</v>
      </c>
      <c r="AG13" s="13">
        <f t="shared" si="15"/>
        <v>0</v>
      </c>
      <c r="AH13" s="13">
        <f t="shared" si="15"/>
        <v>0</v>
      </c>
      <c r="AI13" s="89" t="s">
        <v>86</v>
      </c>
      <c r="AJ13" s="13">
        <f>SUM(AJ8:AJ12)</f>
        <v>0</v>
      </c>
      <c r="AK13" s="13">
        <f aca="true" t="shared" si="16" ref="AK13:AQ13">SUM(AK8:AK12)</f>
        <v>0</v>
      </c>
      <c r="AL13" s="13">
        <f t="shared" si="16"/>
        <v>0</v>
      </c>
      <c r="AM13" s="13">
        <f t="shared" si="16"/>
        <v>0</v>
      </c>
      <c r="AN13" s="13">
        <f t="shared" si="16"/>
        <v>0</v>
      </c>
      <c r="AO13" s="13">
        <f t="shared" si="16"/>
        <v>0</v>
      </c>
      <c r="AP13" s="13">
        <f t="shared" si="16"/>
        <v>0</v>
      </c>
      <c r="AQ13" s="13">
        <f t="shared" si="16"/>
        <v>0</v>
      </c>
      <c r="AR13" s="13">
        <f>SUM(AR8:AR12)</f>
        <v>12510888</v>
      </c>
      <c r="AS13" s="13">
        <f aca="true" t="shared" si="17" ref="AS13:AY13">SUM(AS8:AS12)</f>
        <v>12393399</v>
      </c>
      <c r="AT13" s="13">
        <f t="shared" si="17"/>
        <v>13685626</v>
      </c>
      <c r="AU13" s="13">
        <f t="shared" si="17"/>
        <v>13851976</v>
      </c>
      <c r="AV13" s="13">
        <f t="shared" si="17"/>
        <v>0</v>
      </c>
      <c r="AW13" s="13">
        <f t="shared" si="17"/>
        <v>0</v>
      </c>
      <c r="AX13" s="13">
        <f t="shared" si="17"/>
        <v>0</v>
      </c>
      <c r="AY13" s="13">
        <f t="shared" si="17"/>
        <v>0</v>
      </c>
      <c r="AZ13" s="13">
        <f>SUM(AZ8:AZ12)</f>
        <v>474560</v>
      </c>
      <c r="BA13" s="13">
        <f aca="true" t="shared" si="18" ref="BA13:BG13">SUM(BA8:BA12)</f>
        <v>474560</v>
      </c>
      <c r="BB13" s="13">
        <f t="shared" si="18"/>
        <v>474560</v>
      </c>
      <c r="BC13" s="13">
        <f t="shared" si="18"/>
        <v>474560</v>
      </c>
      <c r="BD13" s="13">
        <f t="shared" si="18"/>
        <v>0</v>
      </c>
      <c r="BE13" s="13">
        <f t="shared" si="18"/>
        <v>0</v>
      </c>
      <c r="BF13" s="13">
        <f t="shared" si="18"/>
        <v>0</v>
      </c>
      <c r="BG13" s="13">
        <f t="shared" si="18"/>
        <v>0</v>
      </c>
      <c r="BH13" s="13">
        <f>SUM(BH8:BH12)</f>
        <v>12985448</v>
      </c>
      <c r="BI13" s="13">
        <f aca="true" t="shared" si="19" ref="BI13:BO13">SUM(BI8:BI12)</f>
        <v>12867959</v>
      </c>
      <c r="BJ13" s="13">
        <f t="shared" si="19"/>
        <v>14160186</v>
      </c>
      <c r="BK13" s="13">
        <f t="shared" si="19"/>
        <v>14326536</v>
      </c>
      <c r="BL13" s="13">
        <f t="shared" si="19"/>
        <v>0</v>
      </c>
      <c r="BM13" s="13">
        <f t="shared" si="19"/>
        <v>0</v>
      </c>
      <c r="BN13" s="13">
        <f t="shared" si="19"/>
        <v>0</v>
      </c>
      <c r="BO13" s="13">
        <f t="shared" si="19"/>
        <v>0</v>
      </c>
      <c r="BP13" s="269">
        <f t="shared" si="2"/>
        <v>0</v>
      </c>
      <c r="BQ13" s="269">
        <f t="shared" si="3"/>
        <v>166350</v>
      </c>
      <c r="BR13" s="269">
        <f t="shared" si="4"/>
        <v>0</v>
      </c>
      <c r="BS13" s="269">
        <f t="shared" si="5"/>
        <v>166350</v>
      </c>
      <c r="BT13" s="269">
        <f t="shared" si="6"/>
        <v>0</v>
      </c>
      <c r="BU13" s="268"/>
      <c r="BV13" s="269">
        <f t="shared" si="7"/>
        <v>0</v>
      </c>
      <c r="BW13" s="269">
        <f t="shared" si="8"/>
        <v>43350</v>
      </c>
      <c r="BX13" s="269">
        <f t="shared" si="9"/>
        <v>123000</v>
      </c>
      <c r="BY13" s="269">
        <f t="shared" si="10"/>
        <v>166350</v>
      </c>
      <c r="BZ13" s="269">
        <f t="shared" si="11"/>
        <v>0</v>
      </c>
      <c r="CA13" s="268"/>
      <c r="CB13" s="268"/>
      <c r="CC13" s="268"/>
      <c r="CD13" s="268"/>
    </row>
    <row r="14" spans="1:82" s="11" customFormat="1" ht="15.75">
      <c r="A14" s="1">
        <v>10</v>
      </c>
      <c r="B14" s="91" t="s">
        <v>139</v>
      </c>
      <c r="C14" s="92">
        <f>C13-AJ13</f>
        <v>0</v>
      </c>
      <c r="D14" s="92">
        <f aca="true" t="shared" si="20" ref="D14:J14">D13-AK13</f>
        <v>0</v>
      </c>
      <c r="E14" s="92">
        <f t="shared" si="20"/>
        <v>0</v>
      </c>
      <c r="F14" s="92">
        <f t="shared" si="20"/>
        <v>0</v>
      </c>
      <c r="G14" s="92">
        <f t="shared" si="20"/>
        <v>0</v>
      </c>
      <c r="H14" s="92">
        <f t="shared" si="20"/>
        <v>0</v>
      </c>
      <c r="I14" s="92">
        <f t="shared" si="20"/>
        <v>0</v>
      </c>
      <c r="J14" s="92">
        <f t="shared" si="20"/>
        <v>0</v>
      </c>
      <c r="K14" s="92">
        <f>K13-AR13</f>
        <v>2442623</v>
      </c>
      <c r="L14" s="92">
        <f aca="true" t="shared" si="21" ref="L14:R14">L13-AS13</f>
        <v>2869412</v>
      </c>
      <c r="M14" s="92">
        <f t="shared" si="21"/>
        <v>3042945</v>
      </c>
      <c r="N14" s="92">
        <f t="shared" si="21"/>
        <v>2919945</v>
      </c>
      <c r="O14" s="92">
        <f t="shared" si="21"/>
        <v>0</v>
      </c>
      <c r="P14" s="92">
        <f t="shared" si="21"/>
        <v>0</v>
      </c>
      <c r="Q14" s="92">
        <f t="shared" si="21"/>
        <v>0</v>
      </c>
      <c r="R14" s="92">
        <f t="shared" si="21"/>
        <v>0</v>
      </c>
      <c r="S14" s="92">
        <f>S13-AZ13</f>
        <v>-124560</v>
      </c>
      <c r="T14" s="92">
        <f aca="true" t="shared" si="22" ref="T14:Z14">T13-BA13</f>
        <v>-124560</v>
      </c>
      <c r="U14" s="92">
        <f t="shared" si="22"/>
        <v>-124560</v>
      </c>
      <c r="V14" s="92">
        <f t="shared" si="22"/>
        <v>-1560</v>
      </c>
      <c r="W14" s="92">
        <f t="shared" si="22"/>
        <v>0</v>
      </c>
      <c r="X14" s="92">
        <f t="shared" si="22"/>
        <v>0</v>
      </c>
      <c r="Y14" s="92">
        <f t="shared" si="22"/>
        <v>0</v>
      </c>
      <c r="Z14" s="92">
        <f t="shared" si="22"/>
        <v>0</v>
      </c>
      <c r="AA14" s="92">
        <f>AA13-BH13</f>
        <v>2318063</v>
      </c>
      <c r="AB14" s="92">
        <f aca="true" t="shared" si="23" ref="AB14:AH14">AB13-BI13</f>
        <v>2744852</v>
      </c>
      <c r="AC14" s="92">
        <f t="shared" si="23"/>
        <v>2918385</v>
      </c>
      <c r="AD14" s="92">
        <f t="shared" si="23"/>
        <v>2918385</v>
      </c>
      <c r="AE14" s="92">
        <f t="shared" si="23"/>
        <v>0</v>
      </c>
      <c r="AF14" s="92">
        <f t="shared" si="23"/>
        <v>0</v>
      </c>
      <c r="AG14" s="92">
        <f t="shared" si="23"/>
        <v>0</v>
      </c>
      <c r="AH14" s="92">
        <f t="shared" si="23"/>
        <v>0</v>
      </c>
      <c r="AI14" s="312" t="s">
        <v>125</v>
      </c>
      <c r="AJ14" s="310">
        <f>Kiadás!C157</f>
        <v>0</v>
      </c>
      <c r="AK14" s="310">
        <f>Kiadás!D157</f>
        <v>0</v>
      </c>
      <c r="AL14" s="310">
        <f>Kiadás!E157</f>
        <v>0</v>
      </c>
      <c r="AM14" s="310">
        <f>Kiadás!F157</f>
        <v>0</v>
      </c>
      <c r="AN14" s="310">
        <f>Kiadás!G157</f>
        <v>0</v>
      </c>
      <c r="AO14" s="310">
        <f>Kiadás!H157</f>
        <v>0</v>
      </c>
      <c r="AP14" s="310">
        <f>Kiadás!I157</f>
        <v>0</v>
      </c>
      <c r="AQ14" s="310">
        <f>Kiadás!J157</f>
        <v>0</v>
      </c>
      <c r="AR14" s="310">
        <f>Kiadás!C158</f>
        <v>581620</v>
      </c>
      <c r="AS14" s="310">
        <f>Kiadás!D158</f>
        <v>581620</v>
      </c>
      <c r="AT14" s="310">
        <f>Kiadás!E158</f>
        <v>581620</v>
      </c>
      <c r="AU14" s="310">
        <f>Kiadás!F158</f>
        <v>581620</v>
      </c>
      <c r="AV14" s="310">
        <f>Kiadás!G158</f>
        <v>0</v>
      </c>
      <c r="AW14" s="310">
        <f>Kiadás!H158</f>
        <v>0</v>
      </c>
      <c r="AX14" s="310">
        <f>Kiadás!I158</f>
        <v>0</v>
      </c>
      <c r="AY14" s="310">
        <f>Kiadás!J158</f>
        <v>0</v>
      </c>
      <c r="AZ14" s="310">
        <f>Kiadás!C159</f>
        <v>0</v>
      </c>
      <c r="BA14" s="310">
        <f>Kiadás!D159</f>
        <v>0</v>
      </c>
      <c r="BB14" s="310">
        <f>Kiadás!E159</f>
        <v>0</v>
      </c>
      <c r="BC14" s="310">
        <f>Kiadás!F159</f>
        <v>0</v>
      </c>
      <c r="BD14" s="310">
        <f>Kiadás!G159</f>
        <v>0</v>
      </c>
      <c r="BE14" s="310">
        <f>Kiadás!H159</f>
        <v>0</v>
      </c>
      <c r="BF14" s="310">
        <f>Kiadás!I159</f>
        <v>0</v>
      </c>
      <c r="BG14" s="310">
        <f>Kiadás!J159</f>
        <v>0</v>
      </c>
      <c r="BH14" s="310">
        <f>AJ14+AR14+AZ14</f>
        <v>581620</v>
      </c>
      <c r="BI14" s="310">
        <f aca="true" t="shared" si="24" ref="BI14:BO14">AK14+AS14+BA14</f>
        <v>581620</v>
      </c>
      <c r="BJ14" s="310">
        <f t="shared" si="24"/>
        <v>581620</v>
      </c>
      <c r="BK14" s="310">
        <f t="shared" si="24"/>
        <v>581620</v>
      </c>
      <c r="BL14" s="310">
        <f t="shared" si="24"/>
        <v>0</v>
      </c>
      <c r="BM14" s="310">
        <f t="shared" si="24"/>
        <v>0</v>
      </c>
      <c r="BN14" s="310">
        <f t="shared" si="24"/>
        <v>0</v>
      </c>
      <c r="BO14" s="310">
        <f t="shared" si="24"/>
        <v>0</v>
      </c>
      <c r="BP14" s="269">
        <f t="shared" si="2"/>
        <v>0</v>
      </c>
      <c r="BQ14" s="269">
        <f t="shared" si="3"/>
        <v>0</v>
      </c>
      <c r="BR14" s="269">
        <f t="shared" si="4"/>
        <v>0</v>
      </c>
      <c r="BS14" s="269">
        <f t="shared" si="5"/>
        <v>0</v>
      </c>
      <c r="BT14" s="269">
        <f t="shared" si="6"/>
        <v>0</v>
      </c>
      <c r="BU14" s="268"/>
      <c r="BV14" s="269">
        <f t="shared" si="7"/>
        <v>0</v>
      </c>
      <c r="BW14" s="269">
        <f t="shared" si="8"/>
        <v>-123000</v>
      </c>
      <c r="BX14" s="269">
        <f t="shared" si="9"/>
        <v>123000</v>
      </c>
      <c r="BY14" s="269">
        <f t="shared" si="10"/>
        <v>0</v>
      </c>
      <c r="BZ14" s="269">
        <f t="shared" si="11"/>
        <v>0</v>
      </c>
      <c r="CA14" s="268"/>
      <c r="CB14" s="268"/>
      <c r="CC14" s="268"/>
      <c r="CD14" s="268"/>
    </row>
    <row r="15" spans="1:82" s="11" customFormat="1" ht="15.75">
      <c r="A15" s="1">
        <v>11</v>
      </c>
      <c r="B15" s="91" t="s">
        <v>130</v>
      </c>
      <c r="C15" s="5">
        <f>Bevételek!C266</f>
        <v>0</v>
      </c>
      <c r="D15" s="5">
        <f>Bevételek!D266</f>
        <v>0</v>
      </c>
      <c r="E15" s="5">
        <f>Bevételek!E266</f>
        <v>0</v>
      </c>
      <c r="F15" s="5">
        <f>Bevételek!F266</f>
        <v>0</v>
      </c>
      <c r="G15" s="5">
        <f>Bevételek!G266</f>
        <v>0</v>
      </c>
      <c r="H15" s="5">
        <f>Bevételek!H266</f>
        <v>0</v>
      </c>
      <c r="I15" s="5">
        <f>Bevételek!I266</f>
        <v>0</v>
      </c>
      <c r="J15" s="5">
        <f>Bevételek!J266</f>
        <v>0</v>
      </c>
      <c r="K15" s="5">
        <f>Bevételek!C267</f>
        <v>1761716</v>
      </c>
      <c r="L15" s="5">
        <f>Bevételek!D267</f>
        <v>1761716</v>
      </c>
      <c r="M15" s="5">
        <f>Bevételek!E267</f>
        <v>1761716</v>
      </c>
      <c r="N15" s="5">
        <f>Bevételek!F267</f>
        <v>1761716</v>
      </c>
      <c r="O15" s="5">
        <f>Bevételek!G267</f>
        <v>0</v>
      </c>
      <c r="P15" s="5">
        <f>Bevételek!H267</f>
        <v>0</v>
      </c>
      <c r="Q15" s="5">
        <f>Bevételek!I267</f>
        <v>0</v>
      </c>
      <c r="R15" s="5">
        <f>Bevételek!J267</f>
        <v>0</v>
      </c>
      <c r="S15" s="5">
        <f>Bevételek!C268</f>
        <v>0</v>
      </c>
      <c r="T15" s="5">
        <f>Bevételek!D268</f>
        <v>0</v>
      </c>
      <c r="U15" s="5">
        <f>Bevételek!E268</f>
        <v>0</v>
      </c>
      <c r="V15" s="5">
        <f>Bevételek!F268</f>
        <v>0</v>
      </c>
      <c r="W15" s="5">
        <f>Bevételek!G268</f>
        <v>0</v>
      </c>
      <c r="X15" s="5">
        <f>Bevételek!H268</f>
        <v>0</v>
      </c>
      <c r="Y15" s="5">
        <f>Bevételek!I268</f>
        <v>0</v>
      </c>
      <c r="Z15" s="5">
        <f>Bevételek!J268</f>
        <v>0</v>
      </c>
      <c r="AA15" s="5">
        <f>C15+K15+S15</f>
        <v>1761716</v>
      </c>
      <c r="AB15" s="5">
        <f aca="true" t="shared" si="25" ref="AB15:AH16">D15+L15+T15</f>
        <v>1761716</v>
      </c>
      <c r="AC15" s="5">
        <f t="shared" si="25"/>
        <v>1761716</v>
      </c>
      <c r="AD15" s="5">
        <f t="shared" si="25"/>
        <v>1761716</v>
      </c>
      <c r="AE15" s="5">
        <f t="shared" si="25"/>
        <v>0</v>
      </c>
      <c r="AF15" s="5">
        <f t="shared" si="25"/>
        <v>0</v>
      </c>
      <c r="AG15" s="5">
        <f t="shared" si="25"/>
        <v>0</v>
      </c>
      <c r="AH15" s="5">
        <f t="shared" si="25"/>
        <v>0</v>
      </c>
      <c r="AI15" s="312"/>
      <c r="AJ15" s="310"/>
      <c r="AK15" s="310"/>
      <c r="AL15" s="310"/>
      <c r="AM15" s="310"/>
      <c r="AN15" s="310"/>
      <c r="AO15" s="310"/>
      <c r="AP15" s="310"/>
      <c r="AQ15" s="310"/>
      <c r="AR15" s="310"/>
      <c r="AS15" s="310"/>
      <c r="AT15" s="310"/>
      <c r="AU15" s="310"/>
      <c r="AV15" s="310"/>
      <c r="AW15" s="310"/>
      <c r="AX15" s="310"/>
      <c r="AY15" s="310"/>
      <c r="AZ15" s="310"/>
      <c r="BA15" s="310"/>
      <c r="BB15" s="310"/>
      <c r="BC15" s="310"/>
      <c r="BD15" s="310"/>
      <c r="BE15" s="310"/>
      <c r="BF15" s="310"/>
      <c r="BG15" s="310"/>
      <c r="BH15" s="310"/>
      <c r="BI15" s="310"/>
      <c r="BJ15" s="310"/>
      <c r="BK15" s="310"/>
      <c r="BL15" s="310"/>
      <c r="BM15" s="310"/>
      <c r="BN15" s="310"/>
      <c r="BO15" s="310"/>
      <c r="BP15" s="269">
        <f t="shared" si="2"/>
        <v>0</v>
      </c>
      <c r="BQ15" s="269">
        <f t="shared" si="3"/>
        <v>0</v>
      </c>
      <c r="BR15" s="269">
        <f t="shared" si="4"/>
        <v>0</v>
      </c>
      <c r="BS15" s="269">
        <f t="shared" si="5"/>
        <v>0</v>
      </c>
      <c r="BT15" s="269">
        <f t="shared" si="6"/>
        <v>0</v>
      </c>
      <c r="BU15" s="268"/>
      <c r="BV15" s="269">
        <f t="shared" si="7"/>
        <v>0</v>
      </c>
      <c r="BW15" s="269">
        <f t="shared" si="8"/>
        <v>0</v>
      </c>
      <c r="BX15" s="269">
        <f t="shared" si="9"/>
        <v>0</v>
      </c>
      <c r="BY15" s="269">
        <f t="shared" si="10"/>
        <v>0</v>
      </c>
      <c r="BZ15" s="269">
        <f t="shared" si="11"/>
        <v>0</v>
      </c>
      <c r="CA15" s="268"/>
      <c r="CB15" s="268"/>
      <c r="CC15" s="268"/>
      <c r="CD15" s="268"/>
    </row>
    <row r="16" spans="1:82" s="11" customFormat="1" ht="15.75">
      <c r="A16" s="1">
        <v>12</v>
      </c>
      <c r="B16" s="91" t="s">
        <v>131</v>
      </c>
      <c r="C16" s="5">
        <f>Bevételek!C287</f>
        <v>0</v>
      </c>
      <c r="D16" s="5">
        <f>Bevételek!D287</f>
        <v>0</v>
      </c>
      <c r="E16" s="5">
        <f>Bevételek!E287</f>
        <v>0</v>
      </c>
      <c r="F16" s="5">
        <f>Bevételek!F287</f>
        <v>0</v>
      </c>
      <c r="G16" s="5">
        <f>Bevételek!G287</f>
        <v>0</v>
      </c>
      <c r="H16" s="5">
        <f>Bevételek!H287</f>
        <v>0</v>
      </c>
      <c r="I16" s="5">
        <f>Bevételek!I287</f>
        <v>0</v>
      </c>
      <c r="J16" s="5">
        <f>Bevételek!J287</f>
        <v>0</v>
      </c>
      <c r="K16" s="5">
        <f>Bevételek!C288</f>
        <v>0</v>
      </c>
      <c r="L16" s="5">
        <f>Bevételek!D288</f>
        <v>0</v>
      </c>
      <c r="M16" s="5">
        <f>Bevételek!E288</f>
        <v>0</v>
      </c>
      <c r="N16" s="5">
        <f>Bevételek!F288</f>
        <v>0</v>
      </c>
      <c r="O16" s="5">
        <f>Bevételek!G288</f>
        <v>0</v>
      </c>
      <c r="P16" s="5">
        <f>Bevételek!H288</f>
        <v>0</v>
      </c>
      <c r="Q16" s="5">
        <f>Bevételek!I288</f>
        <v>0</v>
      </c>
      <c r="R16" s="5">
        <f>Bevételek!J288</f>
        <v>0</v>
      </c>
      <c r="S16" s="5">
        <f>Bevételek!C289</f>
        <v>0</v>
      </c>
      <c r="T16" s="5">
        <f>Bevételek!D289</f>
        <v>0</v>
      </c>
      <c r="U16" s="5">
        <f>Bevételek!E289</f>
        <v>0</v>
      </c>
      <c r="V16" s="5">
        <f>Bevételek!F289</f>
        <v>0</v>
      </c>
      <c r="W16" s="5">
        <f>Bevételek!G289</f>
        <v>0</v>
      </c>
      <c r="X16" s="5">
        <f>Bevételek!H289</f>
        <v>0</v>
      </c>
      <c r="Y16" s="5">
        <f>Bevételek!I289</f>
        <v>0</v>
      </c>
      <c r="Z16" s="5">
        <f>Bevételek!J289</f>
        <v>0</v>
      </c>
      <c r="AA16" s="5">
        <f>C16+K16+S16</f>
        <v>0</v>
      </c>
      <c r="AB16" s="5">
        <f t="shared" si="25"/>
        <v>0</v>
      </c>
      <c r="AC16" s="5">
        <f t="shared" si="25"/>
        <v>0</v>
      </c>
      <c r="AD16" s="5">
        <f t="shared" si="25"/>
        <v>0</v>
      </c>
      <c r="AE16" s="5">
        <f t="shared" si="25"/>
        <v>0</v>
      </c>
      <c r="AF16" s="5">
        <f t="shared" si="25"/>
        <v>0</v>
      </c>
      <c r="AG16" s="5">
        <f t="shared" si="25"/>
        <v>0</v>
      </c>
      <c r="AH16" s="5">
        <f t="shared" si="25"/>
        <v>0</v>
      </c>
      <c r="AI16" s="312"/>
      <c r="AJ16" s="310"/>
      <c r="AK16" s="310"/>
      <c r="AL16" s="310"/>
      <c r="AM16" s="310"/>
      <c r="AN16" s="310"/>
      <c r="AO16" s="310"/>
      <c r="AP16" s="310"/>
      <c r="AQ16" s="310"/>
      <c r="AR16" s="310"/>
      <c r="AS16" s="310"/>
      <c r="AT16" s="310"/>
      <c r="AU16" s="310"/>
      <c r="AV16" s="310"/>
      <c r="AW16" s="310"/>
      <c r="AX16" s="310"/>
      <c r="AY16" s="310"/>
      <c r="AZ16" s="310"/>
      <c r="BA16" s="310"/>
      <c r="BB16" s="310"/>
      <c r="BC16" s="310"/>
      <c r="BD16" s="310"/>
      <c r="BE16" s="310"/>
      <c r="BF16" s="310"/>
      <c r="BG16" s="310"/>
      <c r="BH16" s="310"/>
      <c r="BI16" s="310"/>
      <c r="BJ16" s="310"/>
      <c r="BK16" s="310"/>
      <c r="BL16" s="310"/>
      <c r="BM16" s="310"/>
      <c r="BN16" s="310"/>
      <c r="BO16" s="310"/>
      <c r="BP16" s="269">
        <f t="shared" si="2"/>
        <v>0</v>
      </c>
      <c r="BQ16" s="269">
        <f t="shared" si="3"/>
        <v>0</v>
      </c>
      <c r="BR16" s="269">
        <f t="shared" si="4"/>
        <v>0</v>
      </c>
      <c r="BS16" s="269">
        <f t="shared" si="5"/>
        <v>0</v>
      </c>
      <c r="BT16" s="269">
        <f t="shared" si="6"/>
        <v>0</v>
      </c>
      <c r="BU16" s="268"/>
      <c r="BV16" s="269">
        <f t="shared" si="7"/>
        <v>0</v>
      </c>
      <c r="BW16" s="269">
        <f t="shared" si="8"/>
        <v>0</v>
      </c>
      <c r="BX16" s="269">
        <f t="shared" si="9"/>
        <v>0</v>
      </c>
      <c r="BY16" s="269">
        <f t="shared" si="10"/>
        <v>0</v>
      </c>
      <c r="BZ16" s="269">
        <f t="shared" si="11"/>
        <v>0</v>
      </c>
      <c r="CA16" s="268"/>
      <c r="CB16" s="268"/>
      <c r="CC16" s="268"/>
      <c r="CD16" s="268"/>
    </row>
    <row r="17" spans="1:82" s="11" customFormat="1" ht="31.5">
      <c r="A17" s="1">
        <v>13</v>
      </c>
      <c r="B17" s="89" t="s">
        <v>10</v>
      </c>
      <c r="C17" s="14">
        <f>C13+C15+C16</f>
        <v>0</v>
      </c>
      <c r="D17" s="14">
        <f aca="true" t="shared" si="26" ref="D17:J17">D13+D15+D16</f>
        <v>0</v>
      </c>
      <c r="E17" s="14">
        <f t="shared" si="26"/>
        <v>0</v>
      </c>
      <c r="F17" s="14">
        <f t="shared" si="26"/>
        <v>0</v>
      </c>
      <c r="G17" s="14">
        <f t="shared" si="26"/>
        <v>0</v>
      </c>
      <c r="H17" s="14">
        <f t="shared" si="26"/>
        <v>0</v>
      </c>
      <c r="I17" s="14">
        <f t="shared" si="26"/>
        <v>0</v>
      </c>
      <c r="J17" s="14">
        <f t="shared" si="26"/>
        <v>0</v>
      </c>
      <c r="K17" s="14">
        <f>K13+K15+K16</f>
        <v>16715227</v>
      </c>
      <c r="L17" s="14">
        <f aca="true" t="shared" si="27" ref="L17:R17">L13+L15+L16</f>
        <v>17024527</v>
      </c>
      <c r="M17" s="14">
        <f t="shared" si="27"/>
        <v>18490287</v>
      </c>
      <c r="N17" s="14">
        <f t="shared" si="27"/>
        <v>18533637</v>
      </c>
      <c r="O17" s="14">
        <f t="shared" si="27"/>
        <v>0</v>
      </c>
      <c r="P17" s="14">
        <f t="shared" si="27"/>
        <v>0</v>
      </c>
      <c r="Q17" s="14">
        <f t="shared" si="27"/>
        <v>0</v>
      </c>
      <c r="R17" s="14">
        <f t="shared" si="27"/>
        <v>0</v>
      </c>
      <c r="S17" s="14">
        <f>S13+S15+S16</f>
        <v>350000</v>
      </c>
      <c r="T17" s="14">
        <f aca="true" t="shared" si="28" ref="T17:Z17">T13+T15+T16</f>
        <v>350000</v>
      </c>
      <c r="U17" s="14">
        <f t="shared" si="28"/>
        <v>350000</v>
      </c>
      <c r="V17" s="14">
        <f t="shared" si="28"/>
        <v>473000</v>
      </c>
      <c r="W17" s="14">
        <f t="shared" si="28"/>
        <v>0</v>
      </c>
      <c r="X17" s="14">
        <f t="shared" si="28"/>
        <v>0</v>
      </c>
      <c r="Y17" s="14">
        <f t="shared" si="28"/>
        <v>0</v>
      </c>
      <c r="Z17" s="14">
        <f t="shared" si="28"/>
        <v>0</v>
      </c>
      <c r="AA17" s="14">
        <f>AA13+AA15+AA16</f>
        <v>17065227</v>
      </c>
      <c r="AB17" s="14">
        <f aca="true" t="shared" si="29" ref="AB17:AH17">AB13+AB15+AB16</f>
        <v>17374527</v>
      </c>
      <c r="AC17" s="14">
        <f t="shared" si="29"/>
        <v>18840287</v>
      </c>
      <c r="AD17" s="14">
        <f t="shared" si="29"/>
        <v>19006637</v>
      </c>
      <c r="AE17" s="14">
        <f t="shared" si="29"/>
        <v>0</v>
      </c>
      <c r="AF17" s="14">
        <f t="shared" si="29"/>
        <v>0</v>
      </c>
      <c r="AG17" s="14">
        <f t="shared" si="29"/>
        <v>0</v>
      </c>
      <c r="AH17" s="14">
        <f t="shared" si="29"/>
        <v>0</v>
      </c>
      <c r="AI17" s="89" t="s">
        <v>11</v>
      </c>
      <c r="AJ17" s="14">
        <f>AJ13+AJ14</f>
        <v>0</v>
      </c>
      <c r="AK17" s="14">
        <f aca="true" t="shared" si="30" ref="AK17:AQ17">AK13+AK14</f>
        <v>0</v>
      </c>
      <c r="AL17" s="14">
        <f t="shared" si="30"/>
        <v>0</v>
      </c>
      <c r="AM17" s="14">
        <f t="shared" si="30"/>
        <v>0</v>
      </c>
      <c r="AN17" s="14">
        <f t="shared" si="30"/>
        <v>0</v>
      </c>
      <c r="AO17" s="14">
        <f t="shared" si="30"/>
        <v>0</v>
      </c>
      <c r="AP17" s="14">
        <f t="shared" si="30"/>
        <v>0</v>
      </c>
      <c r="AQ17" s="14">
        <f t="shared" si="30"/>
        <v>0</v>
      </c>
      <c r="AR17" s="14">
        <f>AR13+AR14</f>
        <v>13092508</v>
      </c>
      <c r="AS17" s="14">
        <f aca="true" t="shared" si="31" ref="AS17:AY17">AS13+AS14</f>
        <v>12975019</v>
      </c>
      <c r="AT17" s="14">
        <f t="shared" si="31"/>
        <v>14267246</v>
      </c>
      <c r="AU17" s="14">
        <f t="shared" si="31"/>
        <v>14433596</v>
      </c>
      <c r="AV17" s="14">
        <f t="shared" si="31"/>
        <v>0</v>
      </c>
      <c r="AW17" s="14">
        <f t="shared" si="31"/>
        <v>0</v>
      </c>
      <c r="AX17" s="14">
        <f t="shared" si="31"/>
        <v>0</v>
      </c>
      <c r="AY17" s="14">
        <f t="shared" si="31"/>
        <v>0</v>
      </c>
      <c r="AZ17" s="14">
        <f>AZ13+AZ14</f>
        <v>474560</v>
      </c>
      <c r="BA17" s="14">
        <f aca="true" t="shared" si="32" ref="BA17:BG17">BA13+BA14</f>
        <v>474560</v>
      </c>
      <c r="BB17" s="14">
        <f t="shared" si="32"/>
        <v>474560</v>
      </c>
      <c r="BC17" s="14">
        <f t="shared" si="32"/>
        <v>474560</v>
      </c>
      <c r="BD17" s="14">
        <f t="shared" si="32"/>
        <v>0</v>
      </c>
      <c r="BE17" s="14">
        <f t="shared" si="32"/>
        <v>0</v>
      </c>
      <c r="BF17" s="14">
        <f t="shared" si="32"/>
        <v>0</v>
      </c>
      <c r="BG17" s="14">
        <f t="shared" si="32"/>
        <v>0</v>
      </c>
      <c r="BH17" s="14">
        <f>BH13+BH14</f>
        <v>13567068</v>
      </c>
      <c r="BI17" s="14">
        <f aca="true" t="shared" si="33" ref="BI17:BO17">BI13+BI14</f>
        <v>13449579</v>
      </c>
      <c r="BJ17" s="14">
        <f t="shared" si="33"/>
        <v>14741806</v>
      </c>
      <c r="BK17" s="14">
        <f t="shared" si="33"/>
        <v>14908156</v>
      </c>
      <c r="BL17" s="14">
        <f t="shared" si="33"/>
        <v>0</v>
      </c>
      <c r="BM17" s="14">
        <f t="shared" si="33"/>
        <v>0</v>
      </c>
      <c r="BN17" s="14">
        <f t="shared" si="33"/>
        <v>0</v>
      </c>
      <c r="BO17" s="14">
        <f t="shared" si="33"/>
        <v>0</v>
      </c>
      <c r="BP17" s="269">
        <f t="shared" si="2"/>
        <v>0</v>
      </c>
      <c r="BQ17" s="269">
        <f t="shared" si="3"/>
        <v>166350</v>
      </c>
      <c r="BR17" s="269">
        <f t="shared" si="4"/>
        <v>0</v>
      </c>
      <c r="BS17" s="269">
        <f t="shared" si="5"/>
        <v>166350</v>
      </c>
      <c r="BT17" s="269">
        <f t="shared" si="6"/>
        <v>0</v>
      </c>
      <c r="BU17" s="268"/>
      <c r="BV17" s="269">
        <f t="shared" si="7"/>
        <v>0</v>
      </c>
      <c r="BW17" s="269">
        <f t="shared" si="8"/>
        <v>43350</v>
      </c>
      <c r="BX17" s="269">
        <f t="shared" si="9"/>
        <v>123000</v>
      </c>
      <c r="BY17" s="269">
        <f t="shared" si="10"/>
        <v>166350</v>
      </c>
      <c r="BZ17" s="269">
        <f t="shared" si="11"/>
        <v>0</v>
      </c>
      <c r="CA17" s="268"/>
      <c r="CB17" s="268"/>
      <c r="CC17" s="268"/>
      <c r="CD17" s="268"/>
    </row>
    <row r="18" spans="1:82" s="93" customFormat="1" ht="16.5">
      <c r="A18" s="1">
        <v>14</v>
      </c>
      <c r="B18" s="313" t="s">
        <v>133</v>
      </c>
      <c r="C18" s="314"/>
      <c r="D18" s="314"/>
      <c r="E18" s="314"/>
      <c r="F18" s="314"/>
      <c r="G18" s="314"/>
      <c r="H18" s="314"/>
      <c r="I18" s="314"/>
      <c r="J18" s="314"/>
      <c r="K18" s="314"/>
      <c r="L18" s="314"/>
      <c r="M18" s="314"/>
      <c r="N18" s="314"/>
      <c r="O18" s="314"/>
      <c r="P18" s="314"/>
      <c r="Q18" s="314"/>
      <c r="R18" s="314"/>
      <c r="S18" s="314"/>
      <c r="T18" s="314"/>
      <c r="U18" s="314"/>
      <c r="V18" s="314"/>
      <c r="W18" s="314"/>
      <c r="X18" s="314"/>
      <c r="Y18" s="314"/>
      <c r="Z18" s="314"/>
      <c r="AA18" s="314"/>
      <c r="AB18" s="314"/>
      <c r="AC18" s="314"/>
      <c r="AD18" s="314"/>
      <c r="AE18" s="314"/>
      <c r="AF18" s="314"/>
      <c r="AG18" s="314"/>
      <c r="AH18" s="315"/>
      <c r="AI18" s="304" t="s">
        <v>112</v>
      </c>
      <c r="AJ18" s="305"/>
      <c r="AK18" s="305"/>
      <c r="AL18" s="305"/>
      <c r="AM18" s="305"/>
      <c r="AN18" s="305"/>
      <c r="AO18" s="305"/>
      <c r="AP18" s="305"/>
      <c r="AQ18" s="305"/>
      <c r="AR18" s="305"/>
      <c r="AS18" s="305"/>
      <c r="AT18" s="305"/>
      <c r="AU18" s="305"/>
      <c r="AV18" s="305"/>
      <c r="AW18" s="305"/>
      <c r="AX18" s="305"/>
      <c r="AY18" s="305"/>
      <c r="AZ18" s="305"/>
      <c r="BA18" s="305"/>
      <c r="BB18" s="305"/>
      <c r="BC18" s="305"/>
      <c r="BD18" s="305"/>
      <c r="BE18" s="305"/>
      <c r="BF18" s="305"/>
      <c r="BG18" s="305"/>
      <c r="BH18" s="305"/>
      <c r="BI18" s="305"/>
      <c r="BJ18" s="305"/>
      <c r="BK18" s="306"/>
      <c r="BL18" s="124"/>
      <c r="BM18" s="124"/>
      <c r="BN18" s="124"/>
      <c r="BO18" s="259"/>
      <c r="BP18" s="269">
        <f t="shared" si="2"/>
        <v>0</v>
      </c>
      <c r="BQ18" s="269">
        <f t="shared" si="3"/>
        <v>0</v>
      </c>
      <c r="BR18" s="269">
        <f t="shared" si="4"/>
        <v>0</v>
      </c>
      <c r="BS18" s="269">
        <f t="shared" si="5"/>
        <v>0</v>
      </c>
      <c r="BT18" s="269">
        <f t="shared" si="6"/>
        <v>0</v>
      </c>
      <c r="BU18" s="268"/>
      <c r="BV18" s="269">
        <f t="shared" si="7"/>
        <v>0</v>
      </c>
      <c r="BW18" s="269">
        <f t="shared" si="8"/>
        <v>0</v>
      </c>
      <c r="BX18" s="269">
        <f t="shared" si="9"/>
        <v>0</v>
      </c>
      <c r="BY18" s="269">
        <f t="shared" si="10"/>
        <v>0</v>
      </c>
      <c r="BZ18" s="269">
        <f t="shared" si="11"/>
        <v>0</v>
      </c>
      <c r="CA18" s="268"/>
      <c r="CB18" s="268"/>
      <c r="CC18" s="268"/>
      <c r="CD18" s="268"/>
    </row>
    <row r="19" spans="1:82" s="11" customFormat="1" ht="47.25">
      <c r="A19" s="1">
        <v>15</v>
      </c>
      <c r="B19" s="88" t="s">
        <v>294</v>
      </c>
      <c r="C19" s="5">
        <f>Bevételek!C126</f>
        <v>0</v>
      </c>
      <c r="D19" s="5">
        <f>Bevételek!D126</f>
        <v>0</v>
      </c>
      <c r="E19" s="5">
        <f>Bevételek!E126</f>
        <v>0</v>
      </c>
      <c r="F19" s="5">
        <f>Bevételek!F126</f>
        <v>0</v>
      </c>
      <c r="G19" s="5">
        <f>Bevételek!G126</f>
        <v>0</v>
      </c>
      <c r="H19" s="5">
        <f>Bevételek!H126</f>
        <v>0</v>
      </c>
      <c r="I19" s="5">
        <f>Bevételek!I126</f>
        <v>0</v>
      </c>
      <c r="J19" s="5">
        <f>Bevételek!J126</f>
        <v>0</v>
      </c>
      <c r="K19" s="5">
        <f>Bevételek!C127</f>
        <v>4114800</v>
      </c>
      <c r="L19" s="5">
        <f>Bevételek!D127</f>
        <v>4114800</v>
      </c>
      <c r="M19" s="5">
        <f>Bevételek!E127</f>
        <v>4114800</v>
      </c>
      <c r="N19" s="5">
        <f>Bevételek!F127</f>
        <v>4114800</v>
      </c>
      <c r="O19" s="5">
        <f>Bevételek!G127</f>
        <v>0</v>
      </c>
      <c r="P19" s="5">
        <f>Bevételek!H127</f>
        <v>0</v>
      </c>
      <c r="Q19" s="5">
        <f>Bevételek!I127</f>
        <v>0</v>
      </c>
      <c r="R19" s="5">
        <f>Bevételek!J127</f>
        <v>0</v>
      </c>
      <c r="S19" s="5">
        <f>Bevételek!C128</f>
        <v>0</v>
      </c>
      <c r="T19" s="5">
        <f>Bevételek!D128</f>
        <v>0</v>
      </c>
      <c r="U19" s="5">
        <f>Bevételek!E128</f>
        <v>0</v>
      </c>
      <c r="V19" s="5">
        <f>Bevételek!F128</f>
        <v>0</v>
      </c>
      <c r="W19" s="5">
        <f>Bevételek!G128</f>
        <v>0</v>
      </c>
      <c r="X19" s="5">
        <f>Bevételek!H128</f>
        <v>0</v>
      </c>
      <c r="Y19" s="5">
        <f>Bevételek!I128</f>
        <v>0</v>
      </c>
      <c r="Z19" s="5">
        <f>Bevételek!J128</f>
        <v>0</v>
      </c>
      <c r="AA19" s="5">
        <f>C19+K19+S19</f>
        <v>4114800</v>
      </c>
      <c r="AB19" s="5">
        <f aca="true" t="shared" si="34" ref="AB19:AH21">D19+L19+T19</f>
        <v>4114800</v>
      </c>
      <c r="AC19" s="5">
        <f t="shared" si="34"/>
        <v>4114800</v>
      </c>
      <c r="AD19" s="5">
        <f t="shared" si="34"/>
        <v>4114800</v>
      </c>
      <c r="AE19" s="5">
        <f t="shared" si="34"/>
        <v>0</v>
      </c>
      <c r="AF19" s="5">
        <f t="shared" si="34"/>
        <v>0</v>
      </c>
      <c r="AG19" s="5">
        <f t="shared" si="34"/>
        <v>0</v>
      </c>
      <c r="AH19" s="5">
        <f t="shared" si="34"/>
        <v>0</v>
      </c>
      <c r="AI19" s="88" t="s">
        <v>110</v>
      </c>
      <c r="AJ19" s="5">
        <f>Kiadás!C132</f>
        <v>0</v>
      </c>
      <c r="AK19" s="5">
        <f>Kiadás!D132</f>
        <v>0</v>
      </c>
      <c r="AL19" s="5">
        <f>Kiadás!E132</f>
        <v>0</v>
      </c>
      <c r="AM19" s="5">
        <f>Kiadás!F132</f>
        <v>0</v>
      </c>
      <c r="AN19" s="5">
        <f>Kiadás!G132</f>
        <v>0</v>
      </c>
      <c r="AO19" s="5">
        <f>Kiadás!H132</f>
        <v>0</v>
      </c>
      <c r="AP19" s="5">
        <f>Kiadás!I132</f>
        <v>0</v>
      </c>
      <c r="AQ19" s="5">
        <f>Kiadás!J132</f>
        <v>0</v>
      </c>
      <c r="AR19" s="5">
        <f>Kiadás!C133</f>
        <v>8018600</v>
      </c>
      <c r="AS19" s="5">
        <f>Kiadás!D133</f>
        <v>8022926</v>
      </c>
      <c r="AT19" s="5">
        <f>Kiadás!E133</f>
        <v>8022926</v>
      </c>
      <c r="AU19" s="5">
        <f>Kiadás!F133</f>
        <v>8022926</v>
      </c>
      <c r="AV19" s="5">
        <f>Kiadás!G133</f>
        <v>0</v>
      </c>
      <c r="AW19" s="5">
        <f>Kiadás!H133</f>
        <v>0</v>
      </c>
      <c r="AX19" s="5">
        <f>Kiadás!I133</f>
        <v>0</v>
      </c>
      <c r="AY19" s="5">
        <f>Kiadás!J133</f>
        <v>0</v>
      </c>
      <c r="AZ19" s="5">
        <f>Kiadás!C134</f>
        <v>0</v>
      </c>
      <c r="BA19" s="5">
        <f>Kiadás!D134</f>
        <v>0</v>
      </c>
      <c r="BB19" s="5">
        <f>Kiadás!E134</f>
        <v>0</v>
      </c>
      <c r="BC19" s="5">
        <f>Kiadás!F134</f>
        <v>0</v>
      </c>
      <c r="BD19" s="5">
        <f>Kiadás!G134</f>
        <v>0</v>
      </c>
      <c r="BE19" s="5">
        <f>Kiadás!H134</f>
        <v>0</v>
      </c>
      <c r="BF19" s="5">
        <f>Kiadás!I134</f>
        <v>0</v>
      </c>
      <c r="BG19" s="5">
        <f>Kiadás!J134</f>
        <v>0</v>
      </c>
      <c r="BH19" s="5">
        <f>AJ19+AR19+AZ19</f>
        <v>8018600</v>
      </c>
      <c r="BI19" s="5">
        <f aca="true" t="shared" si="35" ref="BI19:BO21">AK19+AS19+BA19</f>
        <v>8022926</v>
      </c>
      <c r="BJ19" s="5">
        <f t="shared" si="35"/>
        <v>8022926</v>
      </c>
      <c r="BK19" s="5">
        <f t="shared" si="35"/>
        <v>8022926</v>
      </c>
      <c r="BL19" s="5">
        <f t="shared" si="35"/>
        <v>0</v>
      </c>
      <c r="BM19" s="5">
        <f t="shared" si="35"/>
        <v>0</v>
      </c>
      <c r="BN19" s="5">
        <f t="shared" si="35"/>
        <v>0</v>
      </c>
      <c r="BO19" s="5">
        <f t="shared" si="35"/>
        <v>0</v>
      </c>
      <c r="BP19" s="269">
        <f t="shared" si="2"/>
        <v>0</v>
      </c>
      <c r="BQ19" s="269">
        <f t="shared" si="3"/>
        <v>0</v>
      </c>
      <c r="BR19" s="269">
        <f t="shared" si="4"/>
        <v>0</v>
      </c>
      <c r="BS19" s="269">
        <f t="shared" si="5"/>
        <v>0</v>
      </c>
      <c r="BT19" s="269">
        <f t="shared" si="6"/>
        <v>0</v>
      </c>
      <c r="BU19" s="268"/>
      <c r="BV19" s="269">
        <f t="shared" si="7"/>
        <v>0</v>
      </c>
      <c r="BW19" s="269">
        <f t="shared" si="8"/>
        <v>0</v>
      </c>
      <c r="BX19" s="269">
        <f t="shared" si="9"/>
        <v>0</v>
      </c>
      <c r="BY19" s="269">
        <f t="shared" si="10"/>
        <v>0</v>
      </c>
      <c r="BZ19" s="269">
        <f t="shared" si="11"/>
        <v>0</v>
      </c>
      <c r="CA19" s="268"/>
      <c r="CB19" s="268"/>
      <c r="CC19" s="268"/>
      <c r="CD19" s="268"/>
    </row>
    <row r="20" spans="1:82" s="11" customFormat="1" ht="15.75">
      <c r="A20" s="1">
        <v>16</v>
      </c>
      <c r="B20" s="88" t="s">
        <v>133</v>
      </c>
      <c r="C20" s="5">
        <f>Bevételek!C231</f>
        <v>0</v>
      </c>
      <c r="D20" s="5">
        <f>Bevételek!D231</f>
        <v>0</v>
      </c>
      <c r="E20" s="5">
        <f>Bevételek!E231</f>
        <v>0</v>
      </c>
      <c r="F20" s="5">
        <f>Bevételek!F231</f>
        <v>0</v>
      </c>
      <c r="G20" s="5">
        <f>Bevételek!G231</f>
        <v>0</v>
      </c>
      <c r="H20" s="5">
        <f>Bevételek!H231</f>
        <v>0</v>
      </c>
      <c r="I20" s="5">
        <f>Bevételek!I231</f>
        <v>0</v>
      </c>
      <c r="J20" s="5">
        <f>Bevételek!J231</f>
        <v>0</v>
      </c>
      <c r="K20" s="5">
        <f>Bevételek!C232</f>
        <v>0</v>
      </c>
      <c r="L20" s="5">
        <f>Bevételek!D232</f>
        <v>23211</v>
      </c>
      <c r="M20" s="5">
        <f>Bevételek!E232</f>
        <v>199343</v>
      </c>
      <c r="N20" s="5">
        <f>Bevételek!F232</f>
        <v>199343</v>
      </c>
      <c r="O20" s="5">
        <f>Bevételek!G232</f>
        <v>0</v>
      </c>
      <c r="P20" s="5">
        <f>Bevételek!H232</f>
        <v>0</v>
      </c>
      <c r="Q20" s="5">
        <f>Bevételek!I232</f>
        <v>0</v>
      </c>
      <c r="R20" s="5">
        <f>Bevételek!J232</f>
        <v>0</v>
      </c>
      <c r="S20" s="5">
        <f>Bevételek!C233</f>
        <v>0</v>
      </c>
      <c r="T20" s="5">
        <f>Bevételek!D233</f>
        <v>0</v>
      </c>
      <c r="U20" s="5">
        <f>Bevételek!E233</f>
        <v>0</v>
      </c>
      <c r="V20" s="5">
        <f>Bevételek!F233</f>
        <v>0</v>
      </c>
      <c r="W20" s="5">
        <f>Bevételek!G233</f>
        <v>0</v>
      </c>
      <c r="X20" s="5">
        <f>Bevételek!H233</f>
        <v>0</v>
      </c>
      <c r="Y20" s="5">
        <f>Bevételek!I233</f>
        <v>0</v>
      </c>
      <c r="Z20" s="5">
        <f>Bevételek!J233</f>
        <v>0</v>
      </c>
      <c r="AA20" s="5">
        <f>C20+K20+S20</f>
        <v>0</v>
      </c>
      <c r="AB20" s="5">
        <f t="shared" si="34"/>
        <v>23211</v>
      </c>
      <c r="AC20" s="5">
        <f t="shared" si="34"/>
        <v>199343</v>
      </c>
      <c r="AD20" s="5">
        <f t="shared" si="34"/>
        <v>199343</v>
      </c>
      <c r="AE20" s="5">
        <f t="shared" si="34"/>
        <v>0</v>
      </c>
      <c r="AF20" s="5">
        <f t="shared" si="34"/>
        <v>0</v>
      </c>
      <c r="AG20" s="5">
        <f t="shared" si="34"/>
        <v>0</v>
      </c>
      <c r="AH20" s="5">
        <f t="shared" si="34"/>
        <v>0</v>
      </c>
      <c r="AI20" s="88" t="s">
        <v>45</v>
      </c>
      <c r="AJ20" s="5">
        <f>Kiadás!C136</f>
        <v>0</v>
      </c>
      <c r="AK20" s="5">
        <f>Kiadás!D136</f>
        <v>0</v>
      </c>
      <c r="AL20" s="5">
        <f>Kiadás!E136</f>
        <v>0</v>
      </c>
      <c r="AM20" s="5">
        <f>Kiadás!F136</f>
        <v>0</v>
      </c>
      <c r="AN20" s="5">
        <f>Kiadás!G136</f>
        <v>0</v>
      </c>
      <c r="AO20" s="5">
        <f>Kiadás!H136</f>
        <v>0</v>
      </c>
      <c r="AP20" s="5">
        <f>Kiadás!I136</f>
        <v>0</v>
      </c>
      <c r="AQ20" s="5">
        <f>Kiadás!J136</f>
        <v>0</v>
      </c>
      <c r="AR20" s="5">
        <f>Kiadás!C137</f>
        <v>44359</v>
      </c>
      <c r="AS20" s="5">
        <f>Kiadás!D137</f>
        <v>40033</v>
      </c>
      <c r="AT20" s="5">
        <f>Kiadás!E137</f>
        <v>230533</v>
      </c>
      <c r="AU20" s="5">
        <f>Kiadás!F137</f>
        <v>230533</v>
      </c>
      <c r="AV20" s="5">
        <f>Kiadás!G137</f>
        <v>0</v>
      </c>
      <c r="AW20" s="5">
        <f>Kiadás!H137</f>
        <v>0</v>
      </c>
      <c r="AX20" s="5">
        <f>Kiadás!I137</f>
        <v>0</v>
      </c>
      <c r="AY20" s="5">
        <f>Kiadás!J137</f>
        <v>0</v>
      </c>
      <c r="AZ20" s="5">
        <f>Kiadás!C138</f>
        <v>0</v>
      </c>
      <c r="BA20" s="5">
        <f>Kiadás!D138</f>
        <v>0</v>
      </c>
      <c r="BB20" s="5">
        <f>Kiadás!E138</f>
        <v>0</v>
      </c>
      <c r="BC20" s="5">
        <f>Kiadás!F138</f>
        <v>0</v>
      </c>
      <c r="BD20" s="5">
        <f>Kiadás!G138</f>
        <v>0</v>
      </c>
      <c r="BE20" s="5">
        <f>Kiadás!H138</f>
        <v>0</v>
      </c>
      <c r="BF20" s="5">
        <f>Kiadás!I138</f>
        <v>0</v>
      </c>
      <c r="BG20" s="5">
        <f>Kiadás!J138</f>
        <v>0</v>
      </c>
      <c r="BH20" s="5">
        <f>AJ20+AR20+AZ20</f>
        <v>44359</v>
      </c>
      <c r="BI20" s="5">
        <f t="shared" si="35"/>
        <v>40033</v>
      </c>
      <c r="BJ20" s="5">
        <f t="shared" si="35"/>
        <v>230533</v>
      </c>
      <c r="BK20" s="5">
        <f t="shared" si="35"/>
        <v>230533</v>
      </c>
      <c r="BL20" s="5">
        <f t="shared" si="35"/>
        <v>0</v>
      </c>
      <c r="BM20" s="5">
        <f t="shared" si="35"/>
        <v>0</v>
      </c>
      <c r="BN20" s="5">
        <f t="shared" si="35"/>
        <v>0</v>
      </c>
      <c r="BO20" s="5">
        <f t="shared" si="35"/>
        <v>0</v>
      </c>
      <c r="BP20" s="269">
        <f t="shared" si="2"/>
        <v>0</v>
      </c>
      <c r="BQ20" s="269">
        <f t="shared" si="3"/>
        <v>0</v>
      </c>
      <c r="BR20" s="269">
        <f t="shared" si="4"/>
        <v>0</v>
      </c>
      <c r="BS20" s="269">
        <f t="shared" si="5"/>
        <v>0</v>
      </c>
      <c r="BT20" s="269">
        <f t="shared" si="6"/>
        <v>0</v>
      </c>
      <c r="BU20" s="268"/>
      <c r="BV20" s="269">
        <f t="shared" si="7"/>
        <v>0</v>
      </c>
      <c r="BW20" s="269">
        <f t="shared" si="8"/>
        <v>0</v>
      </c>
      <c r="BX20" s="269">
        <f t="shared" si="9"/>
        <v>0</v>
      </c>
      <c r="BY20" s="269">
        <f t="shared" si="10"/>
        <v>0</v>
      </c>
      <c r="BZ20" s="269">
        <f t="shared" si="11"/>
        <v>0</v>
      </c>
      <c r="CA20" s="268"/>
      <c r="CB20" s="268"/>
      <c r="CC20" s="268"/>
      <c r="CD20" s="268"/>
    </row>
    <row r="21" spans="1:82" s="11" customFormat="1" ht="31.5">
      <c r="A21" s="1">
        <v>17</v>
      </c>
      <c r="B21" s="88" t="s">
        <v>364</v>
      </c>
      <c r="C21" s="5">
        <f>Bevételek!C258</f>
        <v>0</v>
      </c>
      <c r="D21" s="5">
        <f>Bevételek!D258</f>
        <v>0</v>
      </c>
      <c r="E21" s="5">
        <f>Bevételek!E258</f>
        <v>0</v>
      </c>
      <c r="F21" s="5">
        <f>Bevételek!F258</f>
        <v>0</v>
      </c>
      <c r="G21" s="5">
        <f>Bevételek!G258</f>
        <v>0</v>
      </c>
      <c r="H21" s="5">
        <f>Bevételek!H258</f>
        <v>0</v>
      </c>
      <c r="I21" s="5">
        <f>Bevételek!I258</f>
        <v>0</v>
      </c>
      <c r="J21" s="5">
        <f>Bevételek!J258</f>
        <v>0</v>
      </c>
      <c r="K21" s="5">
        <f>Bevételek!C259</f>
        <v>0</v>
      </c>
      <c r="L21" s="5">
        <f>Bevételek!D259</f>
        <v>0</v>
      </c>
      <c r="M21" s="5">
        <f>Bevételek!E259</f>
        <v>0</v>
      </c>
      <c r="N21" s="5">
        <f>Bevételek!F259</f>
        <v>0</v>
      </c>
      <c r="O21" s="5">
        <f>Bevételek!G259</f>
        <v>0</v>
      </c>
      <c r="P21" s="5">
        <f>Bevételek!H259</f>
        <v>0</v>
      </c>
      <c r="Q21" s="5">
        <f>Bevételek!I259</f>
        <v>0</v>
      </c>
      <c r="R21" s="5">
        <f>Bevételek!J259</f>
        <v>0</v>
      </c>
      <c r="S21" s="5">
        <f>Bevételek!C260</f>
        <v>0</v>
      </c>
      <c r="T21" s="5">
        <f>Bevételek!D260</f>
        <v>0</v>
      </c>
      <c r="U21" s="5">
        <f>Bevételek!E260</f>
        <v>0</v>
      </c>
      <c r="V21" s="5">
        <f>Bevételek!F260</f>
        <v>0</v>
      </c>
      <c r="W21" s="5">
        <f>Bevételek!G260</f>
        <v>0</v>
      </c>
      <c r="X21" s="5">
        <f>Bevételek!H260</f>
        <v>0</v>
      </c>
      <c r="Y21" s="5">
        <f>Bevételek!I260</f>
        <v>0</v>
      </c>
      <c r="Z21" s="5">
        <f>Bevételek!J260</f>
        <v>0</v>
      </c>
      <c r="AA21" s="5">
        <f>C21+K21+S21</f>
        <v>0</v>
      </c>
      <c r="AB21" s="5">
        <f t="shared" si="34"/>
        <v>0</v>
      </c>
      <c r="AC21" s="5">
        <f t="shared" si="34"/>
        <v>0</v>
      </c>
      <c r="AD21" s="5">
        <f t="shared" si="34"/>
        <v>0</v>
      </c>
      <c r="AE21" s="5">
        <f t="shared" si="34"/>
        <v>0</v>
      </c>
      <c r="AF21" s="5">
        <f t="shared" si="34"/>
        <v>0</v>
      </c>
      <c r="AG21" s="5">
        <f t="shared" si="34"/>
        <v>0</v>
      </c>
      <c r="AH21" s="5">
        <f t="shared" si="34"/>
        <v>0</v>
      </c>
      <c r="AI21" s="88" t="s">
        <v>204</v>
      </c>
      <c r="AJ21" s="5">
        <f>Kiadás!C140</f>
        <v>0</v>
      </c>
      <c r="AK21" s="5">
        <f>Kiadás!D140</f>
        <v>0</v>
      </c>
      <c r="AL21" s="5">
        <f>Kiadás!E140</f>
        <v>0</v>
      </c>
      <c r="AM21" s="5">
        <f>Kiadás!F140</f>
        <v>0</v>
      </c>
      <c r="AN21" s="5">
        <f>Kiadás!G140</f>
        <v>0</v>
      </c>
      <c r="AO21" s="5">
        <f>Kiadás!H140</f>
        <v>0</v>
      </c>
      <c r="AP21" s="5">
        <f>Kiadás!I140</f>
        <v>0</v>
      </c>
      <c r="AQ21" s="5">
        <f>Kiadás!J140</f>
        <v>0</v>
      </c>
      <c r="AR21" s="5">
        <f>Kiadás!C141</f>
        <v>0</v>
      </c>
      <c r="AS21" s="5">
        <f>Kiadás!D141</f>
        <v>0</v>
      </c>
      <c r="AT21" s="5">
        <f>Kiadás!E141</f>
        <v>159165</v>
      </c>
      <c r="AU21" s="5">
        <f>Kiadás!F141</f>
        <v>159165</v>
      </c>
      <c r="AV21" s="5">
        <f>Kiadás!G141</f>
        <v>0</v>
      </c>
      <c r="AW21" s="5">
        <f>Kiadás!H141</f>
        <v>0</v>
      </c>
      <c r="AX21" s="5">
        <f>Kiadás!I141</f>
        <v>0</v>
      </c>
      <c r="AY21" s="5">
        <f>Kiadás!J141</f>
        <v>0</v>
      </c>
      <c r="AZ21" s="5">
        <f>Kiadás!C142</f>
        <v>0</v>
      </c>
      <c r="BA21" s="5">
        <f>Kiadás!D142</f>
        <v>0</v>
      </c>
      <c r="BB21" s="5">
        <f>Kiadás!E142</f>
        <v>0</v>
      </c>
      <c r="BC21" s="5">
        <f>Kiadás!F142</f>
        <v>0</v>
      </c>
      <c r="BD21" s="5">
        <f>Kiadás!G142</f>
        <v>0</v>
      </c>
      <c r="BE21" s="5">
        <f>Kiadás!H142</f>
        <v>0</v>
      </c>
      <c r="BF21" s="5">
        <f>Kiadás!I142</f>
        <v>0</v>
      </c>
      <c r="BG21" s="5">
        <f>Kiadás!J142</f>
        <v>0</v>
      </c>
      <c r="BH21" s="5">
        <f>AJ21+AR21+AZ21</f>
        <v>0</v>
      </c>
      <c r="BI21" s="5">
        <f t="shared" si="35"/>
        <v>0</v>
      </c>
      <c r="BJ21" s="5">
        <f t="shared" si="35"/>
        <v>159165</v>
      </c>
      <c r="BK21" s="5">
        <f t="shared" si="35"/>
        <v>159165</v>
      </c>
      <c r="BL21" s="5">
        <f t="shared" si="35"/>
        <v>0</v>
      </c>
      <c r="BM21" s="5">
        <f t="shared" si="35"/>
        <v>0</v>
      </c>
      <c r="BN21" s="5">
        <f t="shared" si="35"/>
        <v>0</v>
      </c>
      <c r="BO21" s="5">
        <f t="shared" si="35"/>
        <v>0</v>
      </c>
      <c r="BP21" s="269">
        <f t="shared" si="2"/>
        <v>0</v>
      </c>
      <c r="BQ21" s="269">
        <f t="shared" si="3"/>
        <v>0</v>
      </c>
      <c r="BR21" s="269">
        <f t="shared" si="4"/>
        <v>0</v>
      </c>
      <c r="BS21" s="269">
        <f t="shared" si="5"/>
        <v>0</v>
      </c>
      <c r="BT21" s="269">
        <f t="shared" si="6"/>
        <v>0</v>
      </c>
      <c r="BU21" s="268"/>
      <c r="BV21" s="269">
        <f t="shared" si="7"/>
        <v>0</v>
      </c>
      <c r="BW21" s="269">
        <f t="shared" si="8"/>
        <v>0</v>
      </c>
      <c r="BX21" s="269">
        <f t="shared" si="9"/>
        <v>0</v>
      </c>
      <c r="BY21" s="269">
        <f t="shared" si="10"/>
        <v>0</v>
      </c>
      <c r="BZ21" s="269">
        <f t="shared" si="11"/>
        <v>0</v>
      </c>
      <c r="CA21" s="268"/>
      <c r="CB21" s="268"/>
      <c r="CC21" s="268"/>
      <c r="CD21" s="268"/>
    </row>
    <row r="22" spans="1:82" s="11" customFormat="1" ht="15.75">
      <c r="A22" s="1">
        <v>18</v>
      </c>
      <c r="B22" s="89" t="s">
        <v>85</v>
      </c>
      <c r="C22" s="13">
        <f>SUM(C19:C21)</f>
        <v>0</v>
      </c>
      <c r="D22" s="13">
        <f aca="true" t="shared" si="36" ref="D22:J22">SUM(D19:D21)</f>
        <v>0</v>
      </c>
      <c r="E22" s="13">
        <f t="shared" si="36"/>
        <v>0</v>
      </c>
      <c r="F22" s="13">
        <f t="shared" si="36"/>
        <v>0</v>
      </c>
      <c r="G22" s="13">
        <f t="shared" si="36"/>
        <v>0</v>
      </c>
      <c r="H22" s="13">
        <f t="shared" si="36"/>
        <v>0</v>
      </c>
      <c r="I22" s="13">
        <f t="shared" si="36"/>
        <v>0</v>
      </c>
      <c r="J22" s="13">
        <f t="shared" si="36"/>
        <v>0</v>
      </c>
      <c r="K22" s="13">
        <f>SUM(K19:K21)</f>
        <v>4114800</v>
      </c>
      <c r="L22" s="13">
        <f aca="true" t="shared" si="37" ref="L22:R22">SUM(L19:L21)</f>
        <v>4138011</v>
      </c>
      <c r="M22" s="13">
        <f t="shared" si="37"/>
        <v>4314143</v>
      </c>
      <c r="N22" s="13">
        <f t="shared" si="37"/>
        <v>4314143</v>
      </c>
      <c r="O22" s="13">
        <f t="shared" si="37"/>
        <v>0</v>
      </c>
      <c r="P22" s="13">
        <f t="shared" si="37"/>
        <v>0</v>
      </c>
      <c r="Q22" s="13">
        <f t="shared" si="37"/>
        <v>0</v>
      </c>
      <c r="R22" s="13">
        <f t="shared" si="37"/>
        <v>0</v>
      </c>
      <c r="S22" s="13">
        <f>SUM(S19:S21)</f>
        <v>0</v>
      </c>
      <c r="T22" s="13">
        <f aca="true" t="shared" si="38" ref="T22:Z22">SUM(T19:T21)</f>
        <v>0</v>
      </c>
      <c r="U22" s="13">
        <f t="shared" si="38"/>
        <v>0</v>
      </c>
      <c r="V22" s="13">
        <f t="shared" si="38"/>
        <v>0</v>
      </c>
      <c r="W22" s="13">
        <f t="shared" si="38"/>
        <v>0</v>
      </c>
      <c r="X22" s="13">
        <f t="shared" si="38"/>
        <v>0</v>
      </c>
      <c r="Y22" s="13">
        <f t="shared" si="38"/>
        <v>0</v>
      </c>
      <c r="Z22" s="13">
        <f t="shared" si="38"/>
        <v>0</v>
      </c>
      <c r="AA22" s="13">
        <f>SUM(AA19:AA21)</f>
        <v>4114800</v>
      </c>
      <c r="AB22" s="13">
        <f aca="true" t="shared" si="39" ref="AB22:AH22">SUM(AB19:AB21)</f>
        <v>4138011</v>
      </c>
      <c r="AC22" s="13">
        <f t="shared" si="39"/>
        <v>4314143</v>
      </c>
      <c r="AD22" s="13">
        <f t="shared" si="39"/>
        <v>4314143</v>
      </c>
      <c r="AE22" s="13">
        <f t="shared" si="39"/>
        <v>0</v>
      </c>
      <c r="AF22" s="13">
        <f t="shared" si="39"/>
        <v>0</v>
      </c>
      <c r="AG22" s="13">
        <f t="shared" si="39"/>
        <v>0</v>
      </c>
      <c r="AH22" s="13">
        <f t="shared" si="39"/>
        <v>0</v>
      </c>
      <c r="AI22" s="89" t="s">
        <v>86</v>
      </c>
      <c r="AJ22" s="13">
        <f>SUM(AJ19:AJ21)</f>
        <v>0</v>
      </c>
      <c r="AK22" s="13">
        <f aca="true" t="shared" si="40" ref="AK22:AQ22">SUM(AK19:AK21)</f>
        <v>0</v>
      </c>
      <c r="AL22" s="13">
        <f t="shared" si="40"/>
        <v>0</v>
      </c>
      <c r="AM22" s="13">
        <f t="shared" si="40"/>
        <v>0</v>
      </c>
      <c r="AN22" s="13">
        <f t="shared" si="40"/>
        <v>0</v>
      </c>
      <c r="AO22" s="13">
        <f t="shared" si="40"/>
        <v>0</v>
      </c>
      <c r="AP22" s="13">
        <f t="shared" si="40"/>
        <v>0</v>
      </c>
      <c r="AQ22" s="13">
        <f t="shared" si="40"/>
        <v>0</v>
      </c>
      <c r="AR22" s="13">
        <f>SUM(AR19:AR21)</f>
        <v>8062959</v>
      </c>
      <c r="AS22" s="13">
        <f aca="true" t="shared" si="41" ref="AS22:AY22">SUM(AS19:AS21)</f>
        <v>8062959</v>
      </c>
      <c r="AT22" s="13">
        <f t="shared" si="41"/>
        <v>8412624</v>
      </c>
      <c r="AU22" s="13">
        <f t="shared" si="41"/>
        <v>8412624</v>
      </c>
      <c r="AV22" s="13">
        <f t="shared" si="41"/>
        <v>0</v>
      </c>
      <c r="AW22" s="13">
        <f t="shared" si="41"/>
        <v>0</v>
      </c>
      <c r="AX22" s="13">
        <f t="shared" si="41"/>
        <v>0</v>
      </c>
      <c r="AY22" s="13">
        <f t="shared" si="41"/>
        <v>0</v>
      </c>
      <c r="AZ22" s="13">
        <f>SUM(AZ19:AZ21)</f>
        <v>0</v>
      </c>
      <c r="BA22" s="13">
        <f aca="true" t="shared" si="42" ref="BA22:BG22">SUM(BA19:BA21)</f>
        <v>0</v>
      </c>
      <c r="BB22" s="13">
        <f t="shared" si="42"/>
        <v>0</v>
      </c>
      <c r="BC22" s="13">
        <f t="shared" si="42"/>
        <v>0</v>
      </c>
      <c r="BD22" s="13">
        <f t="shared" si="42"/>
        <v>0</v>
      </c>
      <c r="BE22" s="13">
        <f t="shared" si="42"/>
        <v>0</v>
      </c>
      <c r="BF22" s="13">
        <f t="shared" si="42"/>
        <v>0</v>
      </c>
      <c r="BG22" s="13">
        <f t="shared" si="42"/>
        <v>0</v>
      </c>
      <c r="BH22" s="13">
        <f>SUM(BH19:BH21)</f>
        <v>8062959</v>
      </c>
      <c r="BI22" s="13">
        <f aca="true" t="shared" si="43" ref="BI22:BO22">SUM(BI19:BI21)</f>
        <v>8062959</v>
      </c>
      <c r="BJ22" s="13">
        <f t="shared" si="43"/>
        <v>8412624</v>
      </c>
      <c r="BK22" s="13">
        <f t="shared" si="43"/>
        <v>8412624</v>
      </c>
      <c r="BL22" s="13">
        <f t="shared" si="43"/>
        <v>0</v>
      </c>
      <c r="BM22" s="13">
        <f t="shared" si="43"/>
        <v>0</v>
      </c>
      <c r="BN22" s="13">
        <f t="shared" si="43"/>
        <v>0</v>
      </c>
      <c r="BO22" s="13">
        <f t="shared" si="43"/>
        <v>0</v>
      </c>
      <c r="BP22" s="269">
        <f t="shared" si="2"/>
        <v>0</v>
      </c>
      <c r="BQ22" s="269">
        <f t="shared" si="3"/>
        <v>0</v>
      </c>
      <c r="BR22" s="269">
        <f t="shared" si="4"/>
        <v>0</v>
      </c>
      <c r="BS22" s="269">
        <f t="shared" si="5"/>
        <v>0</v>
      </c>
      <c r="BT22" s="269">
        <f t="shared" si="6"/>
        <v>0</v>
      </c>
      <c r="BU22" s="268"/>
      <c r="BV22" s="269">
        <f t="shared" si="7"/>
        <v>0</v>
      </c>
      <c r="BW22" s="269">
        <f t="shared" si="8"/>
        <v>0</v>
      </c>
      <c r="BX22" s="269">
        <f t="shared" si="9"/>
        <v>0</v>
      </c>
      <c r="BY22" s="269">
        <f t="shared" si="10"/>
        <v>0</v>
      </c>
      <c r="BZ22" s="269">
        <f t="shared" si="11"/>
        <v>0</v>
      </c>
      <c r="CA22" s="268"/>
      <c r="CB22" s="268"/>
      <c r="CC22" s="268"/>
      <c r="CD22" s="268"/>
    </row>
    <row r="23" spans="1:82" s="11" customFormat="1" ht="15.75">
      <c r="A23" s="1">
        <v>19</v>
      </c>
      <c r="B23" s="91" t="s">
        <v>139</v>
      </c>
      <c r="C23" s="92">
        <f>C22-AJ22</f>
        <v>0</v>
      </c>
      <c r="D23" s="92">
        <f aca="true" t="shared" si="44" ref="D23:J23">D22-AK22</f>
        <v>0</v>
      </c>
      <c r="E23" s="92">
        <f t="shared" si="44"/>
        <v>0</v>
      </c>
      <c r="F23" s="92">
        <f t="shared" si="44"/>
        <v>0</v>
      </c>
      <c r="G23" s="92">
        <f t="shared" si="44"/>
        <v>0</v>
      </c>
      <c r="H23" s="92">
        <f t="shared" si="44"/>
        <v>0</v>
      </c>
      <c r="I23" s="92">
        <f t="shared" si="44"/>
        <v>0</v>
      </c>
      <c r="J23" s="92">
        <f t="shared" si="44"/>
        <v>0</v>
      </c>
      <c r="K23" s="92">
        <f>K22-AR22</f>
        <v>-3948159</v>
      </c>
      <c r="L23" s="92">
        <f aca="true" t="shared" si="45" ref="L23:R23">L22-AS22</f>
        <v>-3924948</v>
      </c>
      <c r="M23" s="92">
        <f t="shared" si="45"/>
        <v>-4098481</v>
      </c>
      <c r="N23" s="92">
        <f t="shared" si="45"/>
        <v>-4098481</v>
      </c>
      <c r="O23" s="92">
        <f t="shared" si="45"/>
        <v>0</v>
      </c>
      <c r="P23" s="92">
        <f t="shared" si="45"/>
        <v>0</v>
      </c>
      <c r="Q23" s="92">
        <f t="shared" si="45"/>
        <v>0</v>
      </c>
      <c r="R23" s="92">
        <f t="shared" si="45"/>
        <v>0</v>
      </c>
      <c r="S23" s="92">
        <f>S22-AZ22</f>
        <v>0</v>
      </c>
      <c r="T23" s="92">
        <f aca="true" t="shared" si="46" ref="T23:Z23">T22-BA22</f>
        <v>0</v>
      </c>
      <c r="U23" s="92">
        <f t="shared" si="46"/>
        <v>0</v>
      </c>
      <c r="V23" s="92">
        <f t="shared" si="46"/>
        <v>0</v>
      </c>
      <c r="W23" s="92">
        <f t="shared" si="46"/>
        <v>0</v>
      </c>
      <c r="X23" s="92">
        <f t="shared" si="46"/>
        <v>0</v>
      </c>
      <c r="Y23" s="92">
        <f t="shared" si="46"/>
        <v>0</v>
      </c>
      <c r="Z23" s="92">
        <f t="shared" si="46"/>
        <v>0</v>
      </c>
      <c r="AA23" s="92">
        <f>AA22-BH22</f>
        <v>-3948159</v>
      </c>
      <c r="AB23" s="92">
        <f aca="true" t="shared" si="47" ref="AB23:AH23">AB22-BI22</f>
        <v>-3924948</v>
      </c>
      <c r="AC23" s="92">
        <f t="shared" si="47"/>
        <v>-4098481</v>
      </c>
      <c r="AD23" s="92">
        <f t="shared" si="47"/>
        <v>-4098481</v>
      </c>
      <c r="AE23" s="92">
        <f t="shared" si="47"/>
        <v>0</v>
      </c>
      <c r="AF23" s="92">
        <f t="shared" si="47"/>
        <v>0</v>
      </c>
      <c r="AG23" s="92">
        <f t="shared" si="47"/>
        <v>0</v>
      </c>
      <c r="AH23" s="92">
        <f t="shared" si="47"/>
        <v>0</v>
      </c>
      <c r="AI23" s="312" t="s">
        <v>125</v>
      </c>
      <c r="AJ23" s="310">
        <f>Kiadás!C172</f>
        <v>0</v>
      </c>
      <c r="AK23" s="310">
        <f>Kiadás!D172</f>
        <v>0</v>
      </c>
      <c r="AL23" s="310">
        <f>Kiadás!E172</f>
        <v>0</v>
      </c>
      <c r="AM23" s="310">
        <f>Kiadás!F172</f>
        <v>0</v>
      </c>
      <c r="AN23" s="310">
        <f>Kiadás!G172</f>
        <v>0</v>
      </c>
      <c r="AO23" s="310">
        <f>Kiadás!H172</f>
        <v>0</v>
      </c>
      <c r="AP23" s="310">
        <f>Kiadás!I172</f>
        <v>0</v>
      </c>
      <c r="AQ23" s="310">
        <f>Kiadás!J172</f>
        <v>0</v>
      </c>
      <c r="AR23" s="310">
        <f>Kiadás!C173</f>
        <v>0</v>
      </c>
      <c r="AS23" s="310">
        <f>Kiadás!D173</f>
        <v>0</v>
      </c>
      <c r="AT23" s="310">
        <f>Kiadás!E173</f>
        <v>0</v>
      </c>
      <c r="AU23" s="310">
        <f>Kiadás!F173</f>
        <v>0</v>
      </c>
      <c r="AV23" s="310">
        <f>Kiadás!G173</f>
        <v>0</v>
      </c>
      <c r="AW23" s="310">
        <f>Kiadás!H173</f>
        <v>0</v>
      </c>
      <c r="AX23" s="310">
        <f>Kiadás!I173</f>
        <v>0</v>
      </c>
      <c r="AY23" s="310">
        <f>Kiadás!J173</f>
        <v>0</v>
      </c>
      <c r="AZ23" s="310">
        <f>Kiadás!C174</f>
        <v>0</v>
      </c>
      <c r="BA23" s="310">
        <f>Kiadás!D174</f>
        <v>0</v>
      </c>
      <c r="BB23" s="310">
        <f>Kiadás!E174</f>
        <v>0</v>
      </c>
      <c r="BC23" s="310">
        <f>Kiadás!F174</f>
        <v>0</v>
      </c>
      <c r="BD23" s="310">
        <f>Kiadás!G174</f>
        <v>0</v>
      </c>
      <c r="BE23" s="310">
        <f>Kiadás!H174</f>
        <v>0</v>
      </c>
      <c r="BF23" s="310">
        <f>Kiadás!I174</f>
        <v>0</v>
      </c>
      <c r="BG23" s="310">
        <f>Kiadás!J174</f>
        <v>0</v>
      </c>
      <c r="BH23" s="310">
        <f>AJ23+AR23+AZ23</f>
        <v>0</v>
      </c>
      <c r="BI23" s="310">
        <f aca="true" t="shared" si="48" ref="BI23:BO23">AK23+AS23+BA23</f>
        <v>0</v>
      </c>
      <c r="BJ23" s="310">
        <f t="shared" si="48"/>
        <v>0</v>
      </c>
      <c r="BK23" s="310">
        <f t="shared" si="48"/>
        <v>0</v>
      </c>
      <c r="BL23" s="310">
        <f t="shared" si="48"/>
        <v>0</v>
      </c>
      <c r="BM23" s="310">
        <f t="shared" si="48"/>
        <v>0</v>
      </c>
      <c r="BN23" s="310">
        <f t="shared" si="48"/>
        <v>0</v>
      </c>
      <c r="BO23" s="310">
        <f t="shared" si="48"/>
        <v>0</v>
      </c>
      <c r="BP23" s="269">
        <f t="shared" si="2"/>
        <v>0</v>
      </c>
      <c r="BQ23" s="269">
        <f t="shared" si="3"/>
        <v>0</v>
      </c>
      <c r="BR23" s="269">
        <f t="shared" si="4"/>
        <v>0</v>
      </c>
      <c r="BS23" s="269">
        <f t="shared" si="5"/>
        <v>0</v>
      </c>
      <c r="BT23" s="269">
        <f t="shared" si="6"/>
        <v>0</v>
      </c>
      <c r="BU23" s="268"/>
      <c r="BV23" s="269">
        <f t="shared" si="7"/>
        <v>0</v>
      </c>
      <c r="BW23" s="269">
        <f t="shared" si="8"/>
        <v>0</v>
      </c>
      <c r="BX23" s="269">
        <f t="shared" si="9"/>
        <v>0</v>
      </c>
      <c r="BY23" s="269">
        <f t="shared" si="10"/>
        <v>0</v>
      </c>
      <c r="BZ23" s="269">
        <f t="shared" si="11"/>
        <v>0</v>
      </c>
      <c r="CA23" s="268"/>
      <c r="CB23" s="268"/>
      <c r="CC23" s="268"/>
      <c r="CD23" s="268"/>
    </row>
    <row r="24" spans="1:82" s="11" customFormat="1" ht="15.75">
      <c r="A24" s="1">
        <v>20</v>
      </c>
      <c r="B24" s="91" t="s">
        <v>130</v>
      </c>
      <c r="C24" s="5">
        <f>Bevételek!C273</f>
        <v>0</v>
      </c>
      <c r="D24" s="5">
        <f>Bevételek!D273</f>
        <v>0</v>
      </c>
      <c r="E24" s="5">
        <f>Bevételek!E273</f>
        <v>0</v>
      </c>
      <c r="F24" s="5">
        <f>Bevételek!F273</f>
        <v>0</v>
      </c>
      <c r="G24" s="5">
        <f>Bevételek!G273</f>
        <v>0</v>
      </c>
      <c r="H24" s="5">
        <f>Bevételek!H273</f>
        <v>0</v>
      </c>
      <c r="I24" s="5">
        <f>Bevételek!I273</f>
        <v>0</v>
      </c>
      <c r="J24" s="5">
        <f>Bevételek!J273</f>
        <v>0</v>
      </c>
      <c r="K24" s="5">
        <f>Bevételek!C274</f>
        <v>0</v>
      </c>
      <c r="L24" s="5">
        <f>Bevételek!D274</f>
        <v>0</v>
      </c>
      <c r="M24" s="5">
        <f>Bevételek!E274</f>
        <v>0</v>
      </c>
      <c r="N24" s="5">
        <f>Bevételek!F274</f>
        <v>0</v>
      </c>
      <c r="O24" s="5">
        <f>Bevételek!G274</f>
        <v>0</v>
      </c>
      <c r="P24" s="5">
        <f>Bevételek!H274</f>
        <v>0</v>
      </c>
      <c r="Q24" s="5">
        <f>Bevételek!I274</f>
        <v>0</v>
      </c>
      <c r="R24" s="5">
        <f>Bevételek!J274</f>
        <v>0</v>
      </c>
      <c r="S24" s="5">
        <f>Bevételek!C275</f>
        <v>0</v>
      </c>
      <c r="T24" s="5">
        <f>Bevételek!D275</f>
        <v>0</v>
      </c>
      <c r="U24" s="5">
        <f>Bevételek!E275</f>
        <v>0</v>
      </c>
      <c r="V24" s="5">
        <f>Bevételek!F275</f>
        <v>0</v>
      </c>
      <c r="W24" s="5">
        <f>Bevételek!G275</f>
        <v>0</v>
      </c>
      <c r="X24" s="5">
        <f>Bevételek!H275</f>
        <v>0</v>
      </c>
      <c r="Y24" s="5">
        <f>Bevételek!I275</f>
        <v>0</v>
      </c>
      <c r="Z24" s="5">
        <f>Bevételek!J275</f>
        <v>0</v>
      </c>
      <c r="AA24" s="5">
        <f>C24+K24+S24</f>
        <v>0</v>
      </c>
      <c r="AB24" s="5">
        <f aca="true" t="shared" si="49" ref="AB24:AH25">D24+L24+T24</f>
        <v>0</v>
      </c>
      <c r="AC24" s="5">
        <f t="shared" si="49"/>
        <v>0</v>
      </c>
      <c r="AD24" s="5">
        <f t="shared" si="49"/>
        <v>0</v>
      </c>
      <c r="AE24" s="5">
        <f t="shared" si="49"/>
        <v>0</v>
      </c>
      <c r="AF24" s="5">
        <f t="shared" si="49"/>
        <v>0</v>
      </c>
      <c r="AG24" s="5">
        <f t="shared" si="49"/>
        <v>0</v>
      </c>
      <c r="AH24" s="5">
        <f t="shared" si="49"/>
        <v>0</v>
      </c>
      <c r="AI24" s="312"/>
      <c r="AJ24" s="310"/>
      <c r="AK24" s="310"/>
      <c r="AL24" s="310"/>
      <c r="AM24" s="310"/>
      <c r="AN24" s="310"/>
      <c r="AO24" s="310"/>
      <c r="AP24" s="310"/>
      <c r="AQ24" s="310"/>
      <c r="AR24" s="310"/>
      <c r="AS24" s="310"/>
      <c r="AT24" s="310"/>
      <c r="AU24" s="310"/>
      <c r="AV24" s="310"/>
      <c r="AW24" s="310"/>
      <c r="AX24" s="310"/>
      <c r="AY24" s="310"/>
      <c r="AZ24" s="310"/>
      <c r="BA24" s="310"/>
      <c r="BB24" s="310"/>
      <c r="BC24" s="310"/>
      <c r="BD24" s="310"/>
      <c r="BE24" s="310"/>
      <c r="BF24" s="310"/>
      <c r="BG24" s="310"/>
      <c r="BH24" s="310"/>
      <c r="BI24" s="310"/>
      <c r="BJ24" s="310"/>
      <c r="BK24" s="310"/>
      <c r="BL24" s="310"/>
      <c r="BM24" s="310"/>
      <c r="BN24" s="310"/>
      <c r="BO24" s="310"/>
      <c r="BP24" s="269">
        <f t="shared" si="2"/>
        <v>0</v>
      </c>
      <c r="BQ24" s="269">
        <f t="shared" si="3"/>
        <v>0</v>
      </c>
      <c r="BR24" s="269">
        <f t="shared" si="4"/>
        <v>0</v>
      </c>
      <c r="BS24" s="269">
        <f t="shared" si="5"/>
        <v>0</v>
      </c>
      <c r="BT24" s="269">
        <f t="shared" si="6"/>
        <v>0</v>
      </c>
      <c r="BU24" s="268"/>
      <c r="BV24" s="269">
        <f t="shared" si="7"/>
        <v>0</v>
      </c>
      <c r="BW24" s="269">
        <f t="shared" si="8"/>
        <v>0</v>
      </c>
      <c r="BX24" s="269">
        <f t="shared" si="9"/>
        <v>0</v>
      </c>
      <c r="BY24" s="269">
        <f t="shared" si="10"/>
        <v>0</v>
      </c>
      <c r="BZ24" s="269">
        <f t="shared" si="11"/>
        <v>0</v>
      </c>
      <c r="CA24" s="268"/>
      <c r="CB24" s="268"/>
      <c r="CC24" s="268"/>
      <c r="CD24" s="268"/>
    </row>
    <row r="25" spans="1:82" s="11" customFormat="1" ht="15.75">
      <c r="A25" s="1">
        <v>21</v>
      </c>
      <c r="B25" s="91" t="s">
        <v>131</v>
      </c>
      <c r="C25" s="5">
        <f>Bevételek!C300</f>
        <v>0</v>
      </c>
      <c r="D25" s="5">
        <f>Bevételek!D300</f>
        <v>0</v>
      </c>
      <c r="E25" s="5">
        <f>Bevételek!E300</f>
        <v>0</v>
      </c>
      <c r="F25" s="5">
        <f>Bevételek!F300</f>
        <v>0</v>
      </c>
      <c r="G25" s="5">
        <f>Bevételek!G300</f>
        <v>0</v>
      </c>
      <c r="H25" s="5">
        <f>Bevételek!H300</f>
        <v>0</v>
      </c>
      <c r="I25" s="5">
        <f>Bevételek!I300</f>
        <v>0</v>
      </c>
      <c r="J25" s="5">
        <f>Bevételek!J300</f>
        <v>0</v>
      </c>
      <c r="K25" s="5">
        <f>Bevételek!C301</f>
        <v>0</v>
      </c>
      <c r="L25" s="5">
        <f>Bevételek!D301</f>
        <v>0</v>
      </c>
      <c r="M25" s="5">
        <f>Bevételek!E301</f>
        <v>0</v>
      </c>
      <c r="N25" s="5">
        <f>Bevételek!F301</f>
        <v>0</v>
      </c>
      <c r="O25" s="5">
        <f>Bevételek!G301</f>
        <v>0</v>
      </c>
      <c r="P25" s="5">
        <f>Bevételek!H301</f>
        <v>0</v>
      </c>
      <c r="Q25" s="5">
        <f>Bevételek!I301</f>
        <v>0</v>
      </c>
      <c r="R25" s="5">
        <f>Bevételek!J301</f>
        <v>0</v>
      </c>
      <c r="S25" s="5">
        <f>Bevételek!C302</f>
        <v>0</v>
      </c>
      <c r="T25" s="5">
        <f>Bevételek!D302</f>
        <v>0</v>
      </c>
      <c r="U25" s="5">
        <f>Bevételek!E302</f>
        <v>0</v>
      </c>
      <c r="V25" s="5">
        <f>Bevételek!F302</f>
        <v>0</v>
      </c>
      <c r="W25" s="5">
        <f>Bevételek!G302</f>
        <v>0</v>
      </c>
      <c r="X25" s="5">
        <f>Bevételek!H302</f>
        <v>0</v>
      </c>
      <c r="Y25" s="5">
        <f>Bevételek!I302</f>
        <v>0</v>
      </c>
      <c r="Z25" s="5">
        <f>Bevételek!J302</f>
        <v>0</v>
      </c>
      <c r="AA25" s="5">
        <f>C25+K25+S25</f>
        <v>0</v>
      </c>
      <c r="AB25" s="5">
        <f t="shared" si="49"/>
        <v>0</v>
      </c>
      <c r="AC25" s="5">
        <f t="shared" si="49"/>
        <v>0</v>
      </c>
      <c r="AD25" s="5">
        <f t="shared" si="49"/>
        <v>0</v>
      </c>
      <c r="AE25" s="5">
        <f t="shared" si="49"/>
        <v>0</v>
      </c>
      <c r="AF25" s="5">
        <f t="shared" si="49"/>
        <v>0</v>
      </c>
      <c r="AG25" s="5">
        <f t="shared" si="49"/>
        <v>0</v>
      </c>
      <c r="AH25" s="5">
        <f t="shared" si="49"/>
        <v>0</v>
      </c>
      <c r="AI25" s="312"/>
      <c r="AJ25" s="310"/>
      <c r="AK25" s="310"/>
      <c r="AL25" s="310"/>
      <c r="AM25" s="310"/>
      <c r="AN25" s="310"/>
      <c r="AO25" s="310"/>
      <c r="AP25" s="310"/>
      <c r="AQ25" s="310"/>
      <c r="AR25" s="310"/>
      <c r="AS25" s="310"/>
      <c r="AT25" s="310"/>
      <c r="AU25" s="310"/>
      <c r="AV25" s="310"/>
      <c r="AW25" s="310"/>
      <c r="AX25" s="310"/>
      <c r="AY25" s="310"/>
      <c r="AZ25" s="310"/>
      <c r="BA25" s="310"/>
      <c r="BB25" s="310"/>
      <c r="BC25" s="310"/>
      <c r="BD25" s="310"/>
      <c r="BE25" s="310"/>
      <c r="BF25" s="310"/>
      <c r="BG25" s="310"/>
      <c r="BH25" s="310"/>
      <c r="BI25" s="310"/>
      <c r="BJ25" s="310"/>
      <c r="BK25" s="310"/>
      <c r="BL25" s="310"/>
      <c r="BM25" s="310"/>
      <c r="BN25" s="310"/>
      <c r="BO25" s="310"/>
      <c r="BP25" s="269">
        <f t="shared" si="2"/>
        <v>0</v>
      </c>
      <c r="BQ25" s="269">
        <f t="shared" si="3"/>
        <v>0</v>
      </c>
      <c r="BR25" s="269">
        <f t="shared" si="4"/>
        <v>0</v>
      </c>
      <c r="BS25" s="269">
        <f t="shared" si="5"/>
        <v>0</v>
      </c>
      <c r="BT25" s="269">
        <f t="shared" si="6"/>
        <v>0</v>
      </c>
      <c r="BU25" s="268"/>
      <c r="BV25" s="269">
        <f t="shared" si="7"/>
        <v>0</v>
      </c>
      <c r="BW25" s="269">
        <f t="shared" si="8"/>
        <v>0</v>
      </c>
      <c r="BX25" s="269">
        <f t="shared" si="9"/>
        <v>0</v>
      </c>
      <c r="BY25" s="269">
        <f t="shared" si="10"/>
        <v>0</v>
      </c>
      <c r="BZ25" s="269">
        <f t="shared" si="11"/>
        <v>0</v>
      </c>
      <c r="CA25" s="268"/>
      <c r="CB25" s="268"/>
      <c r="CC25" s="268"/>
      <c r="CD25" s="268"/>
    </row>
    <row r="26" spans="1:82" s="11" customFormat="1" ht="31.5">
      <c r="A26" s="1">
        <v>22</v>
      </c>
      <c r="B26" s="89" t="s">
        <v>12</v>
      </c>
      <c r="C26" s="14">
        <f>C22+C24+C25</f>
        <v>0</v>
      </c>
      <c r="D26" s="14">
        <f aca="true" t="shared" si="50" ref="D26:J26">D22+D24+D25</f>
        <v>0</v>
      </c>
      <c r="E26" s="14">
        <f t="shared" si="50"/>
        <v>0</v>
      </c>
      <c r="F26" s="14">
        <f t="shared" si="50"/>
        <v>0</v>
      </c>
      <c r="G26" s="14">
        <f t="shared" si="50"/>
        <v>0</v>
      </c>
      <c r="H26" s="14">
        <f t="shared" si="50"/>
        <v>0</v>
      </c>
      <c r="I26" s="14">
        <f t="shared" si="50"/>
        <v>0</v>
      </c>
      <c r="J26" s="14">
        <f t="shared" si="50"/>
        <v>0</v>
      </c>
      <c r="K26" s="14">
        <f>K22+K24+K25</f>
        <v>4114800</v>
      </c>
      <c r="L26" s="14">
        <f aca="true" t="shared" si="51" ref="L26:R26">L22+L24+L25</f>
        <v>4138011</v>
      </c>
      <c r="M26" s="14">
        <f t="shared" si="51"/>
        <v>4314143</v>
      </c>
      <c r="N26" s="14">
        <f t="shared" si="51"/>
        <v>4314143</v>
      </c>
      <c r="O26" s="14">
        <f t="shared" si="51"/>
        <v>0</v>
      </c>
      <c r="P26" s="14">
        <f t="shared" si="51"/>
        <v>0</v>
      </c>
      <c r="Q26" s="14">
        <f t="shared" si="51"/>
        <v>0</v>
      </c>
      <c r="R26" s="14">
        <f t="shared" si="51"/>
        <v>0</v>
      </c>
      <c r="S26" s="14">
        <f>S22+S24+S25</f>
        <v>0</v>
      </c>
      <c r="T26" s="14">
        <f aca="true" t="shared" si="52" ref="T26:Z26">T22+T24+T25</f>
        <v>0</v>
      </c>
      <c r="U26" s="14">
        <f t="shared" si="52"/>
        <v>0</v>
      </c>
      <c r="V26" s="14">
        <f t="shared" si="52"/>
        <v>0</v>
      </c>
      <c r="W26" s="14">
        <f t="shared" si="52"/>
        <v>0</v>
      </c>
      <c r="X26" s="14">
        <f t="shared" si="52"/>
        <v>0</v>
      </c>
      <c r="Y26" s="14">
        <f t="shared" si="52"/>
        <v>0</v>
      </c>
      <c r="Z26" s="14">
        <f t="shared" si="52"/>
        <v>0</v>
      </c>
      <c r="AA26" s="14">
        <f>AA22+AA24+AA25</f>
        <v>4114800</v>
      </c>
      <c r="AB26" s="14">
        <f aca="true" t="shared" si="53" ref="AB26:AH26">AB22+AB24+AB25</f>
        <v>4138011</v>
      </c>
      <c r="AC26" s="14">
        <f t="shared" si="53"/>
        <v>4314143</v>
      </c>
      <c r="AD26" s="14">
        <f t="shared" si="53"/>
        <v>4314143</v>
      </c>
      <c r="AE26" s="14">
        <f t="shared" si="53"/>
        <v>0</v>
      </c>
      <c r="AF26" s="14">
        <f t="shared" si="53"/>
        <v>0</v>
      </c>
      <c r="AG26" s="14">
        <f t="shared" si="53"/>
        <v>0</v>
      </c>
      <c r="AH26" s="14">
        <f t="shared" si="53"/>
        <v>0</v>
      </c>
      <c r="AI26" s="89" t="s">
        <v>13</v>
      </c>
      <c r="AJ26" s="14">
        <f>AJ22+AJ23</f>
        <v>0</v>
      </c>
      <c r="AK26" s="14">
        <f aca="true" t="shared" si="54" ref="AK26:AQ26">AK22+AK23</f>
        <v>0</v>
      </c>
      <c r="AL26" s="14">
        <f t="shared" si="54"/>
        <v>0</v>
      </c>
      <c r="AM26" s="14">
        <f t="shared" si="54"/>
        <v>0</v>
      </c>
      <c r="AN26" s="14">
        <f t="shared" si="54"/>
        <v>0</v>
      </c>
      <c r="AO26" s="14">
        <f t="shared" si="54"/>
        <v>0</v>
      </c>
      <c r="AP26" s="14">
        <f t="shared" si="54"/>
        <v>0</v>
      </c>
      <c r="AQ26" s="14">
        <f t="shared" si="54"/>
        <v>0</v>
      </c>
      <c r="AR26" s="14">
        <f>AR22+AR23</f>
        <v>8062959</v>
      </c>
      <c r="AS26" s="14">
        <f aca="true" t="shared" si="55" ref="AS26:AY26">AS22+AS23</f>
        <v>8062959</v>
      </c>
      <c r="AT26" s="14">
        <f t="shared" si="55"/>
        <v>8412624</v>
      </c>
      <c r="AU26" s="14">
        <f t="shared" si="55"/>
        <v>8412624</v>
      </c>
      <c r="AV26" s="14">
        <f t="shared" si="55"/>
        <v>0</v>
      </c>
      <c r="AW26" s="14">
        <f t="shared" si="55"/>
        <v>0</v>
      </c>
      <c r="AX26" s="14">
        <f t="shared" si="55"/>
        <v>0</v>
      </c>
      <c r="AY26" s="14">
        <f t="shared" si="55"/>
        <v>0</v>
      </c>
      <c r="AZ26" s="14">
        <f>AZ22+AZ23</f>
        <v>0</v>
      </c>
      <c r="BA26" s="14">
        <f aca="true" t="shared" si="56" ref="BA26:BG26">BA22+BA23</f>
        <v>0</v>
      </c>
      <c r="BB26" s="14">
        <f t="shared" si="56"/>
        <v>0</v>
      </c>
      <c r="BC26" s="14">
        <f t="shared" si="56"/>
        <v>0</v>
      </c>
      <c r="BD26" s="14">
        <f t="shared" si="56"/>
        <v>0</v>
      </c>
      <c r="BE26" s="14">
        <f t="shared" si="56"/>
        <v>0</v>
      </c>
      <c r="BF26" s="14">
        <f t="shared" si="56"/>
        <v>0</v>
      </c>
      <c r="BG26" s="14">
        <f t="shared" si="56"/>
        <v>0</v>
      </c>
      <c r="BH26" s="14">
        <f>BH22+BH23</f>
        <v>8062959</v>
      </c>
      <c r="BI26" s="14">
        <f aca="true" t="shared" si="57" ref="BI26:BO26">BI22+BI23</f>
        <v>8062959</v>
      </c>
      <c r="BJ26" s="14">
        <f t="shared" si="57"/>
        <v>8412624</v>
      </c>
      <c r="BK26" s="14">
        <f t="shared" si="57"/>
        <v>8412624</v>
      </c>
      <c r="BL26" s="14">
        <f t="shared" si="57"/>
        <v>0</v>
      </c>
      <c r="BM26" s="14">
        <f t="shared" si="57"/>
        <v>0</v>
      </c>
      <c r="BN26" s="14">
        <f t="shared" si="57"/>
        <v>0</v>
      </c>
      <c r="BO26" s="14">
        <f t="shared" si="57"/>
        <v>0</v>
      </c>
      <c r="BP26" s="269">
        <f t="shared" si="2"/>
        <v>0</v>
      </c>
      <c r="BQ26" s="269">
        <f t="shared" si="3"/>
        <v>0</v>
      </c>
      <c r="BR26" s="269">
        <f t="shared" si="4"/>
        <v>0</v>
      </c>
      <c r="BS26" s="269">
        <f t="shared" si="5"/>
        <v>0</v>
      </c>
      <c r="BT26" s="269">
        <f t="shared" si="6"/>
        <v>0</v>
      </c>
      <c r="BU26" s="268"/>
      <c r="BV26" s="269">
        <f t="shared" si="7"/>
        <v>0</v>
      </c>
      <c r="BW26" s="269">
        <f t="shared" si="8"/>
        <v>0</v>
      </c>
      <c r="BX26" s="269">
        <f t="shared" si="9"/>
        <v>0</v>
      </c>
      <c r="BY26" s="269">
        <f t="shared" si="10"/>
        <v>0</v>
      </c>
      <c r="BZ26" s="269">
        <f t="shared" si="11"/>
        <v>0</v>
      </c>
      <c r="CA26" s="268"/>
      <c r="CB26" s="268"/>
      <c r="CC26" s="268"/>
      <c r="CD26" s="268"/>
    </row>
    <row r="27" spans="1:82" s="93" customFormat="1" ht="16.5">
      <c r="A27" s="1">
        <v>23</v>
      </c>
      <c r="B27" s="304" t="s">
        <v>135</v>
      </c>
      <c r="C27" s="305"/>
      <c r="D27" s="305"/>
      <c r="E27" s="305"/>
      <c r="F27" s="305"/>
      <c r="G27" s="305"/>
      <c r="H27" s="305"/>
      <c r="I27" s="305"/>
      <c r="J27" s="305"/>
      <c r="K27" s="305"/>
      <c r="L27" s="305"/>
      <c r="M27" s="305"/>
      <c r="N27" s="305"/>
      <c r="O27" s="305"/>
      <c r="P27" s="305"/>
      <c r="Q27" s="305"/>
      <c r="R27" s="305"/>
      <c r="S27" s="305"/>
      <c r="T27" s="305"/>
      <c r="U27" s="305"/>
      <c r="V27" s="305"/>
      <c r="W27" s="305"/>
      <c r="X27" s="305"/>
      <c r="Y27" s="305"/>
      <c r="Z27" s="305"/>
      <c r="AA27" s="305"/>
      <c r="AB27" s="305"/>
      <c r="AC27" s="305"/>
      <c r="AD27" s="305"/>
      <c r="AE27" s="305"/>
      <c r="AF27" s="305"/>
      <c r="AG27" s="305"/>
      <c r="AH27" s="306"/>
      <c r="AI27" s="304" t="s">
        <v>136</v>
      </c>
      <c r="AJ27" s="305"/>
      <c r="AK27" s="305"/>
      <c r="AL27" s="305"/>
      <c r="AM27" s="305"/>
      <c r="AN27" s="305"/>
      <c r="AO27" s="305"/>
      <c r="AP27" s="305"/>
      <c r="AQ27" s="305"/>
      <c r="AR27" s="305"/>
      <c r="AS27" s="305"/>
      <c r="AT27" s="305"/>
      <c r="AU27" s="305"/>
      <c r="AV27" s="305"/>
      <c r="AW27" s="305"/>
      <c r="AX27" s="305"/>
      <c r="AY27" s="305"/>
      <c r="AZ27" s="305"/>
      <c r="BA27" s="305"/>
      <c r="BB27" s="305"/>
      <c r="BC27" s="305"/>
      <c r="BD27" s="305"/>
      <c r="BE27" s="305"/>
      <c r="BF27" s="305"/>
      <c r="BG27" s="305"/>
      <c r="BH27" s="305"/>
      <c r="BI27" s="305"/>
      <c r="BJ27" s="305"/>
      <c r="BK27" s="306"/>
      <c r="BL27" s="124"/>
      <c r="BM27" s="124"/>
      <c r="BN27" s="124"/>
      <c r="BO27" s="259"/>
      <c r="BP27" s="269">
        <f t="shared" si="2"/>
        <v>0</v>
      </c>
      <c r="BQ27" s="269">
        <f t="shared" si="3"/>
        <v>0</v>
      </c>
      <c r="BR27" s="269">
        <f t="shared" si="4"/>
        <v>0</v>
      </c>
      <c r="BS27" s="269">
        <f t="shared" si="5"/>
        <v>0</v>
      </c>
      <c r="BT27" s="269">
        <f t="shared" si="6"/>
        <v>0</v>
      </c>
      <c r="BU27" s="268"/>
      <c r="BV27" s="269">
        <f t="shared" si="7"/>
        <v>0</v>
      </c>
      <c r="BW27" s="269">
        <f t="shared" si="8"/>
        <v>0</v>
      </c>
      <c r="BX27" s="269">
        <f t="shared" si="9"/>
        <v>0</v>
      </c>
      <c r="BY27" s="269">
        <f t="shared" si="10"/>
        <v>0</v>
      </c>
      <c r="BZ27" s="269">
        <f t="shared" si="11"/>
        <v>0</v>
      </c>
      <c r="CA27" s="268"/>
      <c r="CB27" s="268"/>
      <c r="CC27" s="268"/>
      <c r="CD27" s="268"/>
    </row>
    <row r="28" spans="1:82" s="11" customFormat="1" ht="15.75">
      <c r="A28" s="1">
        <v>24</v>
      </c>
      <c r="B28" s="88" t="s">
        <v>137</v>
      </c>
      <c r="C28" s="5">
        <f>C13+C22</f>
        <v>0</v>
      </c>
      <c r="D28" s="5">
        <f aca="true" t="shared" si="58" ref="D28:J28">D13+D22</f>
        <v>0</v>
      </c>
      <c r="E28" s="5">
        <f t="shared" si="58"/>
        <v>0</v>
      </c>
      <c r="F28" s="5">
        <f t="shared" si="58"/>
        <v>0</v>
      </c>
      <c r="G28" s="5">
        <f t="shared" si="58"/>
        <v>0</v>
      </c>
      <c r="H28" s="5">
        <f t="shared" si="58"/>
        <v>0</v>
      </c>
      <c r="I28" s="5">
        <f t="shared" si="58"/>
        <v>0</v>
      </c>
      <c r="J28" s="5">
        <f t="shared" si="58"/>
        <v>0</v>
      </c>
      <c r="K28" s="5">
        <f>K13+K22</f>
        <v>19068311</v>
      </c>
      <c r="L28" s="5">
        <f aca="true" t="shared" si="59" ref="L28:R28">L13+L22</f>
        <v>19400822</v>
      </c>
      <c r="M28" s="5">
        <f t="shared" si="59"/>
        <v>21042714</v>
      </c>
      <c r="N28" s="5">
        <f t="shared" si="59"/>
        <v>21086064</v>
      </c>
      <c r="O28" s="5">
        <f t="shared" si="59"/>
        <v>0</v>
      </c>
      <c r="P28" s="5">
        <f t="shared" si="59"/>
        <v>0</v>
      </c>
      <c r="Q28" s="5">
        <f t="shared" si="59"/>
        <v>0</v>
      </c>
      <c r="R28" s="5">
        <f t="shared" si="59"/>
        <v>0</v>
      </c>
      <c r="S28" s="5">
        <f>S13+S22</f>
        <v>350000</v>
      </c>
      <c r="T28" s="5">
        <f aca="true" t="shared" si="60" ref="T28:Z28">T13+T22</f>
        <v>350000</v>
      </c>
      <c r="U28" s="5">
        <f t="shared" si="60"/>
        <v>350000</v>
      </c>
      <c r="V28" s="5">
        <f t="shared" si="60"/>
        <v>473000</v>
      </c>
      <c r="W28" s="5">
        <f t="shared" si="60"/>
        <v>0</v>
      </c>
      <c r="X28" s="5">
        <f t="shared" si="60"/>
        <v>0</v>
      </c>
      <c r="Y28" s="5">
        <f t="shared" si="60"/>
        <v>0</v>
      </c>
      <c r="Z28" s="5">
        <f t="shared" si="60"/>
        <v>0</v>
      </c>
      <c r="AA28" s="5">
        <f>AA13+AA22</f>
        <v>19418311</v>
      </c>
      <c r="AB28" s="5">
        <f aca="true" t="shared" si="61" ref="AB28:AH28">AB13+AB22</f>
        <v>19750822</v>
      </c>
      <c r="AC28" s="5">
        <f t="shared" si="61"/>
        <v>21392714</v>
      </c>
      <c r="AD28" s="5">
        <f t="shared" si="61"/>
        <v>21559064</v>
      </c>
      <c r="AE28" s="5">
        <f t="shared" si="61"/>
        <v>0</v>
      </c>
      <c r="AF28" s="5">
        <f t="shared" si="61"/>
        <v>0</v>
      </c>
      <c r="AG28" s="5">
        <f t="shared" si="61"/>
        <v>0</v>
      </c>
      <c r="AH28" s="5">
        <f t="shared" si="61"/>
        <v>0</v>
      </c>
      <c r="AI28" s="88" t="s">
        <v>138</v>
      </c>
      <c r="AJ28" s="5">
        <f>AJ13+AJ22</f>
        <v>0</v>
      </c>
      <c r="AK28" s="5">
        <f aca="true" t="shared" si="62" ref="AK28:AQ28">AK13+AK22</f>
        <v>0</v>
      </c>
      <c r="AL28" s="5">
        <f t="shared" si="62"/>
        <v>0</v>
      </c>
      <c r="AM28" s="5">
        <f t="shared" si="62"/>
        <v>0</v>
      </c>
      <c r="AN28" s="5">
        <f t="shared" si="62"/>
        <v>0</v>
      </c>
      <c r="AO28" s="5">
        <f t="shared" si="62"/>
        <v>0</v>
      </c>
      <c r="AP28" s="5">
        <f t="shared" si="62"/>
        <v>0</v>
      </c>
      <c r="AQ28" s="5">
        <f t="shared" si="62"/>
        <v>0</v>
      </c>
      <c r="AR28" s="5">
        <f>AR13+AR22</f>
        <v>20573847</v>
      </c>
      <c r="AS28" s="5">
        <f aca="true" t="shared" si="63" ref="AS28:AY28">AS13+AS22</f>
        <v>20456358</v>
      </c>
      <c r="AT28" s="5">
        <f t="shared" si="63"/>
        <v>22098250</v>
      </c>
      <c r="AU28" s="5">
        <f t="shared" si="63"/>
        <v>22264600</v>
      </c>
      <c r="AV28" s="5">
        <f t="shared" si="63"/>
        <v>0</v>
      </c>
      <c r="AW28" s="5">
        <f t="shared" si="63"/>
        <v>0</v>
      </c>
      <c r="AX28" s="5">
        <f t="shared" si="63"/>
        <v>0</v>
      </c>
      <c r="AY28" s="5">
        <f t="shared" si="63"/>
        <v>0</v>
      </c>
      <c r="AZ28" s="5">
        <f>AZ13+AZ22</f>
        <v>474560</v>
      </c>
      <c r="BA28" s="5">
        <f aca="true" t="shared" si="64" ref="BA28:BG28">BA13+BA22</f>
        <v>474560</v>
      </c>
      <c r="BB28" s="5">
        <f t="shared" si="64"/>
        <v>474560</v>
      </c>
      <c r="BC28" s="5">
        <f t="shared" si="64"/>
        <v>474560</v>
      </c>
      <c r="BD28" s="5">
        <f t="shared" si="64"/>
        <v>0</v>
      </c>
      <c r="BE28" s="5">
        <f t="shared" si="64"/>
        <v>0</v>
      </c>
      <c r="BF28" s="5">
        <f t="shared" si="64"/>
        <v>0</v>
      </c>
      <c r="BG28" s="5">
        <f t="shared" si="64"/>
        <v>0</v>
      </c>
      <c r="BH28" s="5">
        <f>BH13+BH22</f>
        <v>21048407</v>
      </c>
      <c r="BI28" s="5">
        <f aca="true" t="shared" si="65" ref="BI28:BO28">BI13+BI22</f>
        <v>20930918</v>
      </c>
      <c r="BJ28" s="5">
        <f t="shared" si="65"/>
        <v>22572810</v>
      </c>
      <c r="BK28" s="5">
        <f t="shared" si="65"/>
        <v>22739160</v>
      </c>
      <c r="BL28" s="5">
        <f t="shared" si="65"/>
        <v>0</v>
      </c>
      <c r="BM28" s="5">
        <f t="shared" si="65"/>
        <v>0</v>
      </c>
      <c r="BN28" s="5">
        <f t="shared" si="65"/>
        <v>0</v>
      </c>
      <c r="BO28" s="5">
        <f t="shared" si="65"/>
        <v>0</v>
      </c>
      <c r="BP28" s="269">
        <f t="shared" si="2"/>
        <v>0</v>
      </c>
      <c r="BQ28" s="269">
        <f t="shared" si="3"/>
        <v>166350</v>
      </c>
      <c r="BR28" s="269">
        <f t="shared" si="4"/>
        <v>0</v>
      </c>
      <c r="BS28" s="269">
        <f t="shared" si="5"/>
        <v>166350</v>
      </c>
      <c r="BT28" s="269">
        <f t="shared" si="6"/>
        <v>0</v>
      </c>
      <c r="BU28" s="268"/>
      <c r="BV28" s="269">
        <f t="shared" si="7"/>
        <v>0</v>
      </c>
      <c r="BW28" s="269">
        <f t="shared" si="8"/>
        <v>43350</v>
      </c>
      <c r="BX28" s="269">
        <f t="shared" si="9"/>
        <v>123000</v>
      </c>
      <c r="BY28" s="269">
        <f t="shared" si="10"/>
        <v>166350</v>
      </c>
      <c r="BZ28" s="269">
        <f t="shared" si="11"/>
        <v>0</v>
      </c>
      <c r="CA28" s="268"/>
      <c r="CB28" s="268"/>
      <c r="CC28" s="268"/>
      <c r="CD28" s="268"/>
    </row>
    <row r="29" spans="1:82" s="11" customFormat="1" ht="15.75">
      <c r="A29" s="1">
        <v>25</v>
      </c>
      <c r="B29" s="91" t="s">
        <v>139</v>
      </c>
      <c r="C29" s="92">
        <f>C28-AJ28</f>
        <v>0</v>
      </c>
      <c r="D29" s="92">
        <f aca="true" t="shared" si="66" ref="D29:J29">D28-AK28</f>
        <v>0</v>
      </c>
      <c r="E29" s="92">
        <f t="shared" si="66"/>
        <v>0</v>
      </c>
      <c r="F29" s="92">
        <f t="shared" si="66"/>
        <v>0</v>
      </c>
      <c r="G29" s="92">
        <f t="shared" si="66"/>
        <v>0</v>
      </c>
      <c r="H29" s="92">
        <f t="shared" si="66"/>
        <v>0</v>
      </c>
      <c r="I29" s="92">
        <f t="shared" si="66"/>
        <v>0</v>
      </c>
      <c r="J29" s="92">
        <f t="shared" si="66"/>
        <v>0</v>
      </c>
      <c r="K29" s="92">
        <f>K28-AR28</f>
        <v>-1505536</v>
      </c>
      <c r="L29" s="92">
        <f aca="true" t="shared" si="67" ref="L29:R29">L28-AS28</f>
        <v>-1055536</v>
      </c>
      <c r="M29" s="92">
        <f t="shared" si="67"/>
        <v>-1055536</v>
      </c>
      <c r="N29" s="92">
        <f t="shared" si="67"/>
        <v>-1178536</v>
      </c>
      <c r="O29" s="92">
        <f t="shared" si="67"/>
        <v>0</v>
      </c>
      <c r="P29" s="92">
        <f t="shared" si="67"/>
        <v>0</v>
      </c>
      <c r="Q29" s="92">
        <f t="shared" si="67"/>
        <v>0</v>
      </c>
      <c r="R29" s="92">
        <f t="shared" si="67"/>
        <v>0</v>
      </c>
      <c r="S29" s="92">
        <f>S28-AZ28</f>
        <v>-124560</v>
      </c>
      <c r="T29" s="92">
        <f aca="true" t="shared" si="68" ref="T29:Z29">T28-BA28</f>
        <v>-124560</v>
      </c>
      <c r="U29" s="92">
        <f t="shared" si="68"/>
        <v>-124560</v>
      </c>
      <c r="V29" s="92">
        <f t="shared" si="68"/>
        <v>-1560</v>
      </c>
      <c r="W29" s="92">
        <f t="shared" si="68"/>
        <v>0</v>
      </c>
      <c r="X29" s="92">
        <f t="shared" si="68"/>
        <v>0</v>
      </c>
      <c r="Y29" s="92">
        <f t="shared" si="68"/>
        <v>0</v>
      </c>
      <c r="Z29" s="92">
        <f t="shared" si="68"/>
        <v>0</v>
      </c>
      <c r="AA29" s="92">
        <f>AA28-BH28</f>
        <v>-1630096</v>
      </c>
      <c r="AB29" s="92">
        <f aca="true" t="shared" si="69" ref="AB29:AH29">AB28-BI28</f>
        <v>-1180096</v>
      </c>
      <c r="AC29" s="92">
        <f t="shared" si="69"/>
        <v>-1180096</v>
      </c>
      <c r="AD29" s="92">
        <f t="shared" si="69"/>
        <v>-1180096</v>
      </c>
      <c r="AE29" s="92">
        <f t="shared" si="69"/>
        <v>0</v>
      </c>
      <c r="AF29" s="92">
        <f t="shared" si="69"/>
        <v>0</v>
      </c>
      <c r="AG29" s="92">
        <f t="shared" si="69"/>
        <v>0</v>
      </c>
      <c r="AH29" s="92">
        <f t="shared" si="69"/>
        <v>0</v>
      </c>
      <c r="AI29" s="312" t="s">
        <v>132</v>
      </c>
      <c r="AJ29" s="310">
        <f>AJ14+AJ23</f>
        <v>0</v>
      </c>
      <c r="AK29" s="310">
        <f aca="true" t="shared" si="70" ref="AK29:AQ29">AK14+AK23</f>
        <v>0</v>
      </c>
      <c r="AL29" s="310">
        <f t="shared" si="70"/>
        <v>0</v>
      </c>
      <c r="AM29" s="310">
        <f t="shared" si="70"/>
        <v>0</v>
      </c>
      <c r="AN29" s="310">
        <f t="shared" si="70"/>
        <v>0</v>
      </c>
      <c r="AO29" s="310">
        <f t="shared" si="70"/>
        <v>0</v>
      </c>
      <c r="AP29" s="310">
        <f t="shared" si="70"/>
        <v>0</v>
      </c>
      <c r="AQ29" s="310">
        <f t="shared" si="70"/>
        <v>0</v>
      </c>
      <c r="AR29" s="310">
        <f>AR14+AR23</f>
        <v>581620</v>
      </c>
      <c r="AS29" s="310">
        <f aca="true" t="shared" si="71" ref="AS29:AY29">AS14+AS23</f>
        <v>581620</v>
      </c>
      <c r="AT29" s="310">
        <f t="shared" si="71"/>
        <v>581620</v>
      </c>
      <c r="AU29" s="310">
        <f t="shared" si="71"/>
        <v>581620</v>
      </c>
      <c r="AV29" s="310">
        <f t="shared" si="71"/>
        <v>0</v>
      </c>
      <c r="AW29" s="310">
        <f t="shared" si="71"/>
        <v>0</v>
      </c>
      <c r="AX29" s="310">
        <f t="shared" si="71"/>
        <v>0</v>
      </c>
      <c r="AY29" s="310">
        <f t="shared" si="71"/>
        <v>0</v>
      </c>
      <c r="AZ29" s="310">
        <f>AZ14+AZ23</f>
        <v>0</v>
      </c>
      <c r="BA29" s="310">
        <f aca="true" t="shared" si="72" ref="BA29:BG29">BA14+BA23</f>
        <v>0</v>
      </c>
      <c r="BB29" s="310">
        <f t="shared" si="72"/>
        <v>0</v>
      </c>
      <c r="BC29" s="310">
        <f t="shared" si="72"/>
        <v>0</v>
      </c>
      <c r="BD29" s="310">
        <f t="shared" si="72"/>
        <v>0</v>
      </c>
      <c r="BE29" s="310">
        <f t="shared" si="72"/>
        <v>0</v>
      </c>
      <c r="BF29" s="310">
        <f t="shared" si="72"/>
        <v>0</v>
      </c>
      <c r="BG29" s="310">
        <f t="shared" si="72"/>
        <v>0</v>
      </c>
      <c r="BH29" s="310">
        <f>BH14+BH23</f>
        <v>581620</v>
      </c>
      <c r="BI29" s="310">
        <f aca="true" t="shared" si="73" ref="BI29:BO29">BI14+BI23</f>
        <v>581620</v>
      </c>
      <c r="BJ29" s="310">
        <f t="shared" si="73"/>
        <v>581620</v>
      </c>
      <c r="BK29" s="310">
        <f t="shared" si="73"/>
        <v>581620</v>
      </c>
      <c r="BL29" s="310">
        <f t="shared" si="73"/>
        <v>0</v>
      </c>
      <c r="BM29" s="310">
        <f t="shared" si="73"/>
        <v>0</v>
      </c>
      <c r="BN29" s="310">
        <f t="shared" si="73"/>
        <v>0</v>
      </c>
      <c r="BO29" s="310">
        <f t="shared" si="73"/>
        <v>0</v>
      </c>
      <c r="BP29" s="269">
        <f t="shared" si="2"/>
        <v>0</v>
      </c>
      <c r="BQ29" s="269">
        <f t="shared" si="3"/>
        <v>0</v>
      </c>
      <c r="BR29" s="269">
        <f t="shared" si="4"/>
        <v>0</v>
      </c>
      <c r="BS29" s="269">
        <f t="shared" si="5"/>
        <v>0</v>
      </c>
      <c r="BT29" s="269">
        <f t="shared" si="6"/>
        <v>0</v>
      </c>
      <c r="BU29" s="268"/>
      <c r="BV29" s="269">
        <f t="shared" si="7"/>
        <v>0</v>
      </c>
      <c r="BW29" s="269">
        <f t="shared" si="8"/>
        <v>-123000</v>
      </c>
      <c r="BX29" s="269">
        <f t="shared" si="9"/>
        <v>123000</v>
      </c>
      <c r="BY29" s="269">
        <f t="shared" si="10"/>
        <v>0</v>
      </c>
      <c r="BZ29" s="269">
        <f t="shared" si="11"/>
        <v>0</v>
      </c>
      <c r="CA29" s="268"/>
      <c r="CB29" s="268"/>
      <c r="CC29" s="268"/>
      <c r="CD29" s="268"/>
    </row>
    <row r="30" spans="1:82" s="11" customFormat="1" ht="15.75">
      <c r="A30" s="1">
        <v>26</v>
      </c>
      <c r="B30" s="91" t="s">
        <v>130</v>
      </c>
      <c r="C30" s="5">
        <f>C15+C24</f>
        <v>0</v>
      </c>
      <c r="D30" s="5">
        <f aca="true" t="shared" si="74" ref="D30:J30">D15+D24</f>
        <v>0</v>
      </c>
      <c r="E30" s="5">
        <f t="shared" si="74"/>
        <v>0</v>
      </c>
      <c r="F30" s="5">
        <f t="shared" si="74"/>
        <v>0</v>
      </c>
      <c r="G30" s="5">
        <f t="shared" si="74"/>
        <v>0</v>
      </c>
      <c r="H30" s="5">
        <f t="shared" si="74"/>
        <v>0</v>
      </c>
      <c r="I30" s="5">
        <f t="shared" si="74"/>
        <v>0</v>
      </c>
      <c r="J30" s="5">
        <f t="shared" si="74"/>
        <v>0</v>
      </c>
      <c r="K30" s="5">
        <f>K15+K24</f>
        <v>1761716</v>
      </c>
      <c r="L30" s="5">
        <f aca="true" t="shared" si="75" ref="L30:R30">L15+L24</f>
        <v>1761716</v>
      </c>
      <c r="M30" s="5">
        <f t="shared" si="75"/>
        <v>1761716</v>
      </c>
      <c r="N30" s="5">
        <f t="shared" si="75"/>
        <v>1761716</v>
      </c>
      <c r="O30" s="5">
        <f t="shared" si="75"/>
        <v>0</v>
      </c>
      <c r="P30" s="5">
        <f t="shared" si="75"/>
        <v>0</v>
      </c>
      <c r="Q30" s="5">
        <f t="shared" si="75"/>
        <v>0</v>
      </c>
      <c r="R30" s="5">
        <f t="shared" si="75"/>
        <v>0</v>
      </c>
      <c r="S30" s="5">
        <f>S15+S24</f>
        <v>0</v>
      </c>
      <c r="T30" s="5">
        <f aca="true" t="shared" si="76" ref="T30:Z30">T15+T24</f>
        <v>0</v>
      </c>
      <c r="U30" s="5">
        <f t="shared" si="76"/>
        <v>0</v>
      </c>
      <c r="V30" s="5">
        <f t="shared" si="76"/>
        <v>0</v>
      </c>
      <c r="W30" s="5">
        <f t="shared" si="76"/>
        <v>0</v>
      </c>
      <c r="X30" s="5">
        <f t="shared" si="76"/>
        <v>0</v>
      </c>
      <c r="Y30" s="5">
        <f t="shared" si="76"/>
        <v>0</v>
      </c>
      <c r="Z30" s="5">
        <f t="shared" si="76"/>
        <v>0</v>
      </c>
      <c r="AA30" s="5">
        <f>AA15+AA24</f>
        <v>1761716</v>
      </c>
      <c r="AB30" s="5">
        <f aca="true" t="shared" si="77" ref="AB30:AH30">AB15+AB24</f>
        <v>1761716</v>
      </c>
      <c r="AC30" s="5">
        <f t="shared" si="77"/>
        <v>1761716</v>
      </c>
      <c r="AD30" s="5">
        <f t="shared" si="77"/>
        <v>1761716</v>
      </c>
      <c r="AE30" s="5">
        <f t="shared" si="77"/>
        <v>0</v>
      </c>
      <c r="AF30" s="5">
        <f t="shared" si="77"/>
        <v>0</v>
      </c>
      <c r="AG30" s="5">
        <f t="shared" si="77"/>
        <v>0</v>
      </c>
      <c r="AH30" s="5">
        <f t="shared" si="77"/>
        <v>0</v>
      </c>
      <c r="AI30" s="312"/>
      <c r="AJ30" s="310"/>
      <c r="AK30" s="310"/>
      <c r="AL30" s="310"/>
      <c r="AM30" s="310"/>
      <c r="AN30" s="310"/>
      <c r="AO30" s="310"/>
      <c r="AP30" s="310"/>
      <c r="AQ30" s="310"/>
      <c r="AR30" s="310"/>
      <c r="AS30" s="310"/>
      <c r="AT30" s="310"/>
      <c r="AU30" s="310"/>
      <c r="AV30" s="310"/>
      <c r="AW30" s="310"/>
      <c r="AX30" s="310"/>
      <c r="AY30" s="310"/>
      <c r="AZ30" s="310"/>
      <c r="BA30" s="310"/>
      <c r="BB30" s="310"/>
      <c r="BC30" s="310"/>
      <c r="BD30" s="310"/>
      <c r="BE30" s="310"/>
      <c r="BF30" s="310"/>
      <c r="BG30" s="310"/>
      <c r="BH30" s="310"/>
      <c r="BI30" s="310"/>
      <c r="BJ30" s="310"/>
      <c r="BK30" s="310"/>
      <c r="BL30" s="310"/>
      <c r="BM30" s="310"/>
      <c r="BN30" s="310"/>
      <c r="BO30" s="310"/>
      <c r="BP30" s="269">
        <f t="shared" si="2"/>
        <v>0</v>
      </c>
      <c r="BQ30" s="269">
        <f t="shared" si="3"/>
        <v>0</v>
      </c>
      <c r="BR30" s="269">
        <f t="shared" si="4"/>
        <v>0</v>
      </c>
      <c r="BS30" s="269">
        <f t="shared" si="5"/>
        <v>0</v>
      </c>
      <c r="BT30" s="269">
        <f t="shared" si="6"/>
        <v>0</v>
      </c>
      <c r="BU30" s="268"/>
      <c r="BV30" s="269">
        <f t="shared" si="7"/>
        <v>0</v>
      </c>
      <c r="BW30" s="269">
        <f t="shared" si="8"/>
        <v>0</v>
      </c>
      <c r="BX30" s="269">
        <f t="shared" si="9"/>
        <v>0</v>
      </c>
      <c r="BY30" s="269">
        <f t="shared" si="10"/>
        <v>0</v>
      </c>
      <c r="BZ30" s="269">
        <f t="shared" si="11"/>
        <v>0</v>
      </c>
      <c r="CA30" s="268"/>
      <c r="CB30" s="268"/>
      <c r="CC30" s="268"/>
      <c r="CD30" s="268"/>
    </row>
    <row r="31" spans="1:82" s="11" customFormat="1" ht="15.75">
      <c r="A31" s="1">
        <v>27</v>
      </c>
      <c r="B31" s="91" t="s">
        <v>131</v>
      </c>
      <c r="C31" s="5">
        <f>C16+C25</f>
        <v>0</v>
      </c>
      <c r="D31" s="5">
        <f aca="true" t="shared" si="78" ref="D31:J31">D16+D25</f>
        <v>0</v>
      </c>
      <c r="E31" s="5">
        <f t="shared" si="78"/>
        <v>0</v>
      </c>
      <c r="F31" s="5">
        <f t="shared" si="78"/>
        <v>0</v>
      </c>
      <c r="G31" s="5">
        <f t="shared" si="78"/>
        <v>0</v>
      </c>
      <c r="H31" s="5">
        <f t="shared" si="78"/>
        <v>0</v>
      </c>
      <c r="I31" s="5">
        <f t="shared" si="78"/>
        <v>0</v>
      </c>
      <c r="J31" s="5">
        <f t="shared" si="78"/>
        <v>0</v>
      </c>
      <c r="K31" s="5">
        <f>K16+K25</f>
        <v>0</v>
      </c>
      <c r="L31" s="5">
        <f aca="true" t="shared" si="79" ref="L31:R31">L16+L25</f>
        <v>0</v>
      </c>
      <c r="M31" s="5">
        <f t="shared" si="79"/>
        <v>0</v>
      </c>
      <c r="N31" s="5">
        <f t="shared" si="79"/>
        <v>0</v>
      </c>
      <c r="O31" s="5">
        <f t="shared" si="79"/>
        <v>0</v>
      </c>
      <c r="P31" s="5">
        <f t="shared" si="79"/>
        <v>0</v>
      </c>
      <c r="Q31" s="5">
        <f t="shared" si="79"/>
        <v>0</v>
      </c>
      <c r="R31" s="5">
        <f t="shared" si="79"/>
        <v>0</v>
      </c>
      <c r="S31" s="5">
        <f>S16+S25</f>
        <v>0</v>
      </c>
      <c r="T31" s="5">
        <f aca="true" t="shared" si="80" ref="T31:Z31">T16+T25</f>
        <v>0</v>
      </c>
      <c r="U31" s="5">
        <f t="shared" si="80"/>
        <v>0</v>
      </c>
      <c r="V31" s="5">
        <f t="shared" si="80"/>
        <v>0</v>
      </c>
      <c r="W31" s="5">
        <f t="shared" si="80"/>
        <v>0</v>
      </c>
      <c r="X31" s="5">
        <f t="shared" si="80"/>
        <v>0</v>
      </c>
      <c r="Y31" s="5">
        <f t="shared" si="80"/>
        <v>0</v>
      </c>
      <c r="Z31" s="5">
        <f t="shared" si="80"/>
        <v>0</v>
      </c>
      <c r="AA31" s="5">
        <f>AA16+AA25</f>
        <v>0</v>
      </c>
      <c r="AB31" s="5">
        <f aca="true" t="shared" si="81" ref="AB31:AH31">AB16+AB25</f>
        <v>0</v>
      </c>
      <c r="AC31" s="5">
        <f t="shared" si="81"/>
        <v>0</v>
      </c>
      <c r="AD31" s="5">
        <f t="shared" si="81"/>
        <v>0</v>
      </c>
      <c r="AE31" s="5">
        <f t="shared" si="81"/>
        <v>0</v>
      </c>
      <c r="AF31" s="5">
        <f t="shared" si="81"/>
        <v>0</v>
      </c>
      <c r="AG31" s="5">
        <f t="shared" si="81"/>
        <v>0</v>
      </c>
      <c r="AH31" s="5">
        <f t="shared" si="81"/>
        <v>0</v>
      </c>
      <c r="AI31" s="312"/>
      <c r="AJ31" s="310"/>
      <c r="AK31" s="310"/>
      <c r="AL31" s="310"/>
      <c r="AM31" s="310"/>
      <c r="AN31" s="310"/>
      <c r="AO31" s="310"/>
      <c r="AP31" s="310"/>
      <c r="AQ31" s="310"/>
      <c r="AR31" s="310"/>
      <c r="AS31" s="310"/>
      <c r="AT31" s="310"/>
      <c r="AU31" s="310"/>
      <c r="AV31" s="310"/>
      <c r="AW31" s="310"/>
      <c r="AX31" s="310"/>
      <c r="AY31" s="310"/>
      <c r="AZ31" s="310"/>
      <c r="BA31" s="310"/>
      <c r="BB31" s="310"/>
      <c r="BC31" s="310"/>
      <c r="BD31" s="310"/>
      <c r="BE31" s="310"/>
      <c r="BF31" s="310"/>
      <c r="BG31" s="310"/>
      <c r="BH31" s="310"/>
      <c r="BI31" s="310"/>
      <c r="BJ31" s="310"/>
      <c r="BK31" s="310"/>
      <c r="BL31" s="310"/>
      <c r="BM31" s="310"/>
      <c r="BN31" s="310"/>
      <c r="BO31" s="310"/>
      <c r="BP31" s="269">
        <f t="shared" si="2"/>
        <v>0</v>
      </c>
      <c r="BQ31" s="269">
        <f t="shared" si="3"/>
        <v>0</v>
      </c>
      <c r="BR31" s="269">
        <f t="shared" si="4"/>
        <v>0</v>
      </c>
      <c r="BS31" s="269">
        <f t="shared" si="5"/>
        <v>0</v>
      </c>
      <c r="BT31" s="269">
        <f t="shared" si="6"/>
        <v>0</v>
      </c>
      <c r="BU31" s="268"/>
      <c r="BV31" s="269">
        <f t="shared" si="7"/>
        <v>0</v>
      </c>
      <c r="BW31" s="269">
        <f t="shared" si="8"/>
        <v>0</v>
      </c>
      <c r="BX31" s="269">
        <f t="shared" si="9"/>
        <v>0</v>
      </c>
      <c r="BY31" s="269">
        <f t="shared" si="10"/>
        <v>0</v>
      </c>
      <c r="BZ31" s="269">
        <f t="shared" si="11"/>
        <v>0</v>
      </c>
      <c r="CA31" s="268"/>
      <c r="CB31" s="268"/>
      <c r="CC31" s="268"/>
      <c r="CD31" s="268"/>
    </row>
    <row r="32" spans="1:82" s="11" customFormat="1" ht="15.75">
      <c r="A32" s="1">
        <v>28</v>
      </c>
      <c r="B32" s="87" t="s">
        <v>7</v>
      </c>
      <c r="C32" s="14">
        <f>C28+C30+C31</f>
        <v>0</v>
      </c>
      <c r="D32" s="14">
        <f aca="true" t="shared" si="82" ref="D32:J32">D28+D30+D31</f>
        <v>0</v>
      </c>
      <c r="E32" s="14">
        <f t="shared" si="82"/>
        <v>0</v>
      </c>
      <c r="F32" s="14">
        <f t="shared" si="82"/>
        <v>0</v>
      </c>
      <c r="G32" s="14">
        <f t="shared" si="82"/>
        <v>0</v>
      </c>
      <c r="H32" s="14">
        <f t="shared" si="82"/>
        <v>0</v>
      </c>
      <c r="I32" s="14">
        <f t="shared" si="82"/>
        <v>0</v>
      </c>
      <c r="J32" s="14">
        <f t="shared" si="82"/>
        <v>0</v>
      </c>
      <c r="K32" s="14">
        <f>K28+K30+K31</f>
        <v>20830027</v>
      </c>
      <c r="L32" s="14">
        <f aca="true" t="shared" si="83" ref="L32:R32">L28+L30+L31</f>
        <v>21162538</v>
      </c>
      <c r="M32" s="14">
        <f t="shared" si="83"/>
        <v>22804430</v>
      </c>
      <c r="N32" s="14">
        <f t="shared" si="83"/>
        <v>22847780</v>
      </c>
      <c r="O32" s="14">
        <f t="shared" si="83"/>
        <v>0</v>
      </c>
      <c r="P32" s="14">
        <f t="shared" si="83"/>
        <v>0</v>
      </c>
      <c r="Q32" s="14">
        <f t="shared" si="83"/>
        <v>0</v>
      </c>
      <c r="R32" s="14">
        <f t="shared" si="83"/>
        <v>0</v>
      </c>
      <c r="S32" s="14">
        <f>S28+S30+S31</f>
        <v>350000</v>
      </c>
      <c r="T32" s="14">
        <f aca="true" t="shared" si="84" ref="T32:Z32">T28+T30+T31</f>
        <v>350000</v>
      </c>
      <c r="U32" s="14">
        <f t="shared" si="84"/>
        <v>350000</v>
      </c>
      <c r="V32" s="14">
        <f t="shared" si="84"/>
        <v>473000</v>
      </c>
      <c r="W32" s="14">
        <f t="shared" si="84"/>
        <v>0</v>
      </c>
      <c r="X32" s="14">
        <f t="shared" si="84"/>
        <v>0</v>
      </c>
      <c r="Y32" s="14">
        <f t="shared" si="84"/>
        <v>0</v>
      </c>
      <c r="Z32" s="14">
        <f t="shared" si="84"/>
        <v>0</v>
      </c>
      <c r="AA32" s="14">
        <f>AA28+AA30+AA31</f>
        <v>21180027</v>
      </c>
      <c r="AB32" s="14">
        <f aca="true" t="shared" si="85" ref="AB32:AH32">AB28+AB30+AB31</f>
        <v>21512538</v>
      </c>
      <c r="AC32" s="14">
        <f t="shared" si="85"/>
        <v>23154430</v>
      </c>
      <c r="AD32" s="14">
        <f t="shared" si="85"/>
        <v>23320780</v>
      </c>
      <c r="AE32" s="14">
        <f t="shared" si="85"/>
        <v>0</v>
      </c>
      <c r="AF32" s="14">
        <f t="shared" si="85"/>
        <v>0</v>
      </c>
      <c r="AG32" s="14">
        <f t="shared" si="85"/>
        <v>0</v>
      </c>
      <c r="AH32" s="14">
        <f t="shared" si="85"/>
        <v>0</v>
      </c>
      <c r="AI32" s="87" t="s">
        <v>8</v>
      </c>
      <c r="AJ32" s="14">
        <f>SUM(AJ28:AJ31)</f>
        <v>0</v>
      </c>
      <c r="AK32" s="14">
        <f aca="true" t="shared" si="86" ref="AK32:AQ32">SUM(AK28:AK31)</f>
        <v>0</v>
      </c>
      <c r="AL32" s="14">
        <f t="shared" si="86"/>
        <v>0</v>
      </c>
      <c r="AM32" s="14">
        <f t="shared" si="86"/>
        <v>0</v>
      </c>
      <c r="AN32" s="14">
        <f t="shared" si="86"/>
        <v>0</v>
      </c>
      <c r="AO32" s="14">
        <f t="shared" si="86"/>
        <v>0</v>
      </c>
      <c r="AP32" s="14">
        <f t="shared" si="86"/>
        <v>0</v>
      </c>
      <c r="AQ32" s="14">
        <f t="shared" si="86"/>
        <v>0</v>
      </c>
      <c r="AR32" s="14">
        <f>SUM(AR28:AR31)</f>
        <v>21155467</v>
      </c>
      <c r="AS32" s="14">
        <f aca="true" t="shared" si="87" ref="AS32:AY32">SUM(AS28:AS31)</f>
        <v>21037978</v>
      </c>
      <c r="AT32" s="14">
        <f t="shared" si="87"/>
        <v>22679870</v>
      </c>
      <c r="AU32" s="14">
        <f t="shared" si="87"/>
        <v>22846220</v>
      </c>
      <c r="AV32" s="14">
        <f t="shared" si="87"/>
        <v>0</v>
      </c>
      <c r="AW32" s="14">
        <f t="shared" si="87"/>
        <v>0</v>
      </c>
      <c r="AX32" s="14">
        <f t="shared" si="87"/>
        <v>0</v>
      </c>
      <c r="AY32" s="14">
        <f t="shared" si="87"/>
        <v>0</v>
      </c>
      <c r="AZ32" s="14">
        <f>SUM(AZ28:AZ31)</f>
        <v>474560</v>
      </c>
      <c r="BA32" s="14">
        <f aca="true" t="shared" si="88" ref="BA32:BG32">SUM(BA28:BA31)</f>
        <v>474560</v>
      </c>
      <c r="BB32" s="14">
        <f t="shared" si="88"/>
        <v>474560</v>
      </c>
      <c r="BC32" s="14">
        <f t="shared" si="88"/>
        <v>474560</v>
      </c>
      <c r="BD32" s="14">
        <f t="shared" si="88"/>
        <v>0</v>
      </c>
      <c r="BE32" s="14">
        <f t="shared" si="88"/>
        <v>0</v>
      </c>
      <c r="BF32" s="14">
        <f t="shared" si="88"/>
        <v>0</v>
      </c>
      <c r="BG32" s="14">
        <f t="shared" si="88"/>
        <v>0</v>
      </c>
      <c r="BH32" s="14">
        <f>SUM(BH28:BH31)</f>
        <v>21630027</v>
      </c>
      <c r="BI32" s="14">
        <f aca="true" t="shared" si="89" ref="BI32:BO32">SUM(BI28:BI31)</f>
        <v>21512538</v>
      </c>
      <c r="BJ32" s="14">
        <f t="shared" si="89"/>
        <v>23154430</v>
      </c>
      <c r="BK32" s="14">
        <f t="shared" si="89"/>
        <v>23320780</v>
      </c>
      <c r="BL32" s="14">
        <f t="shared" si="89"/>
        <v>0</v>
      </c>
      <c r="BM32" s="14">
        <f t="shared" si="89"/>
        <v>0</v>
      </c>
      <c r="BN32" s="14">
        <f t="shared" si="89"/>
        <v>0</v>
      </c>
      <c r="BO32" s="14">
        <f t="shared" si="89"/>
        <v>0</v>
      </c>
      <c r="BP32" s="269">
        <f t="shared" si="2"/>
        <v>0</v>
      </c>
      <c r="BQ32" s="269">
        <f t="shared" si="3"/>
        <v>166350</v>
      </c>
      <c r="BR32" s="269">
        <f t="shared" si="4"/>
        <v>0</v>
      </c>
      <c r="BS32" s="269">
        <f t="shared" si="5"/>
        <v>166350</v>
      </c>
      <c r="BT32" s="269">
        <f t="shared" si="6"/>
        <v>0</v>
      </c>
      <c r="BU32" s="268"/>
      <c r="BV32" s="269">
        <f t="shared" si="7"/>
        <v>0</v>
      </c>
      <c r="BW32" s="269">
        <f t="shared" si="8"/>
        <v>43350</v>
      </c>
      <c r="BX32" s="269">
        <f t="shared" si="9"/>
        <v>123000</v>
      </c>
      <c r="BY32" s="269">
        <f t="shared" si="10"/>
        <v>166350</v>
      </c>
      <c r="BZ32" s="269">
        <f t="shared" si="11"/>
        <v>0</v>
      </c>
      <c r="CA32" s="268"/>
      <c r="CB32" s="268"/>
      <c r="CC32" s="268"/>
      <c r="CD32" s="268"/>
    </row>
    <row r="33" spans="61:67" ht="15">
      <c r="BI33" s="221" t="s">
        <v>553</v>
      </c>
      <c r="BJ33" s="221" t="s">
        <v>553</v>
      </c>
      <c r="BK33" s="221" t="s">
        <v>553</v>
      </c>
      <c r="BL33" s="221" t="s">
        <v>553</v>
      </c>
      <c r="BM33" s="221" t="s">
        <v>553</v>
      </c>
      <c r="BN33" s="221" t="s">
        <v>553</v>
      </c>
      <c r="BO33" s="221" t="s">
        <v>553</v>
      </c>
    </row>
    <row r="35" ht="15" hidden="1"/>
  </sheetData>
  <sheetProtection/>
  <mergeCells count="141">
    <mergeCell ref="P11:P12"/>
    <mergeCell ref="U11:U12"/>
    <mergeCell ref="R11:R12"/>
    <mergeCell ref="AF11:AF12"/>
    <mergeCell ref="V11:V12"/>
    <mergeCell ref="W11:W12"/>
    <mergeCell ref="X11:X12"/>
    <mergeCell ref="AC11:AC12"/>
    <mergeCell ref="AD11:AD12"/>
    <mergeCell ref="AE11:AE12"/>
    <mergeCell ref="BL23:BL25"/>
    <mergeCell ref="BM23:BM25"/>
    <mergeCell ref="BJ29:BJ31"/>
    <mergeCell ref="BK29:BK31"/>
    <mergeCell ref="BL29:BL31"/>
    <mergeCell ref="BM29:BM31"/>
    <mergeCell ref="BB29:BB31"/>
    <mergeCell ref="BC29:BC31"/>
    <mergeCell ref="BD29:BD31"/>
    <mergeCell ref="BE29:BE31"/>
    <mergeCell ref="BJ14:BJ16"/>
    <mergeCell ref="BK14:BK16"/>
    <mergeCell ref="BJ23:BJ25"/>
    <mergeCell ref="BK23:BK25"/>
    <mergeCell ref="BB14:BB16"/>
    <mergeCell ref="BC14:BC16"/>
    <mergeCell ref="AT29:AT31"/>
    <mergeCell ref="AU29:AU31"/>
    <mergeCell ref="AV29:AV31"/>
    <mergeCell ref="AW29:AW31"/>
    <mergeCell ref="BD14:BD16"/>
    <mergeCell ref="BE14:BE16"/>
    <mergeCell ref="BB23:BB25"/>
    <mergeCell ref="BC23:BC25"/>
    <mergeCell ref="BD23:BD25"/>
    <mergeCell ref="BE23:BE25"/>
    <mergeCell ref="AL23:AL25"/>
    <mergeCell ref="AM23:AM25"/>
    <mergeCell ref="AI23:AI25"/>
    <mergeCell ref="AN23:AN25"/>
    <mergeCell ref="AO23:AO25"/>
    <mergeCell ref="AJ23:AJ25"/>
    <mergeCell ref="BN29:BN31"/>
    <mergeCell ref="BN23:BN25"/>
    <mergeCell ref="BF23:BF25"/>
    <mergeCell ref="AZ29:AZ31"/>
    <mergeCell ref="AY29:AY31"/>
    <mergeCell ref="AL14:AL16"/>
    <mergeCell ref="AM14:AM16"/>
    <mergeCell ref="AQ29:AQ31"/>
    <mergeCell ref="BA29:BA31"/>
    <mergeCell ref="AS29:AS31"/>
    <mergeCell ref="B18:AH18"/>
    <mergeCell ref="AP29:AP31"/>
    <mergeCell ref="AQ23:AQ25"/>
    <mergeCell ref="AY23:AY25"/>
    <mergeCell ref="AX29:AX31"/>
    <mergeCell ref="BF29:BF31"/>
    <mergeCell ref="AL29:AL31"/>
    <mergeCell ref="AM29:AM31"/>
    <mergeCell ref="AN29:AN31"/>
    <mergeCell ref="AO29:AO31"/>
    <mergeCell ref="AJ29:AJ31"/>
    <mergeCell ref="I11:I12"/>
    <mergeCell ref="Q11:Q12"/>
    <mergeCell ref="AI14:AI16"/>
    <mergeCell ref="AJ14:AJ16"/>
    <mergeCell ref="AI29:AI31"/>
    <mergeCell ref="AB11:AB12"/>
    <mergeCell ref="AA11:AA12"/>
    <mergeCell ref="Y11:Y12"/>
    <mergeCell ref="B27:AH27"/>
    <mergeCell ref="AR23:AR25"/>
    <mergeCell ref="AP23:AP25"/>
    <mergeCell ref="AX23:AX25"/>
    <mergeCell ref="AZ23:AZ25"/>
    <mergeCell ref="BA23:BA25"/>
    <mergeCell ref="AT23:AT25"/>
    <mergeCell ref="AU23:AU25"/>
    <mergeCell ref="AV23:AV25"/>
    <mergeCell ref="AW23:AW25"/>
    <mergeCell ref="AK29:AK31"/>
    <mergeCell ref="AK23:AK25"/>
    <mergeCell ref="BH23:BH25"/>
    <mergeCell ref="BN14:BN16"/>
    <mergeCell ref="BG29:BG31"/>
    <mergeCell ref="BL14:BL16"/>
    <mergeCell ref="BM14:BM16"/>
    <mergeCell ref="AR29:AR31"/>
    <mergeCell ref="BI14:BI16"/>
    <mergeCell ref="BI23:BI25"/>
    <mergeCell ref="BI29:BI31"/>
    <mergeCell ref="AS23:AS25"/>
    <mergeCell ref="BA14:BA16"/>
    <mergeCell ref="AR14:AR16"/>
    <mergeCell ref="AX14:AX16"/>
    <mergeCell ref="BF14:BF16"/>
    <mergeCell ref="AS14:AS16"/>
    <mergeCell ref="AZ14:AZ16"/>
    <mergeCell ref="BH14:BH16"/>
    <mergeCell ref="BH29:BH31"/>
    <mergeCell ref="BO29:BO31"/>
    <mergeCell ref="BO14:BO16"/>
    <mergeCell ref="BG14:BG16"/>
    <mergeCell ref="BG23:BG25"/>
    <mergeCell ref="BO23:BO25"/>
    <mergeCell ref="AQ14:AQ16"/>
    <mergeCell ref="AT14:AT16"/>
    <mergeCell ref="AU14:AU16"/>
    <mergeCell ref="AV14:AV16"/>
    <mergeCell ref="AW14:AW16"/>
    <mergeCell ref="AY14:AY16"/>
    <mergeCell ref="B7:AH7"/>
    <mergeCell ref="AP14:AP16"/>
    <mergeCell ref="B11:B12"/>
    <mergeCell ref="C11:C12"/>
    <mergeCell ref="K11:K12"/>
    <mergeCell ref="AN14:AN16"/>
    <mergeCell ref="AO14:AO16"/>
    <mergeCell ref="AK14:AK16"/>
    <mergeCell ref="Z11:Z12"/>
    <mergeCell ref="S11:S12"/>
    <mergeCell ref="J11:J12"/>
    <mergeCell ref="H11:H12"/>
    <mergeCell ref="A1:BN1"/>
    <mergeCell ref="B5:B6"/>
    <mergeCell ref="AI5:AI6"/>
    <mergeCell ref="AG11:AG12"/>
    <mergeCell ref="M11:M12"/>
    <mergeCell ref="N11:N12"/>
    <mergeCell ref="O11:O12"/>
    <mergeCell ref="AI7:BK7"/>
    <mergeCell ref="AI18:BK18"/>
    <mergeCell ref="AI27:BK27"/>
    <mergeCell ref="D11:D12"/>
    <mergeCell ref="L11:L12"/>
    <mergeCell ref="E11:E12"/>
    <mergeCell ref="F11:F12"/>
    <mergeCell ref="G11:G12"/>
    <mergeCell ref="AH11:AH12"/>
    <mergeCell ref="T11:T12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76" r:id="rId1"/>
  <headerFooter>
    <oddHeader>&amp;R&amp;"Arial,Normál"&amp;10 1. melléklet a 14/2019.(XII.3.) önkormányzati rendelethez 
"&amp;"Arial,Dőlt"1. melléklet a 4/2019.(III.14.) önkormányzati rendelethez &amp;"Arial,Normál"
</oddHeader>
    <oddFooter>&amp;C&amp;P. oldal, összesen: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AE75"/>
  <sheetViews>
    <sheetView zoomScalePageLayoutView="0" workbookViewId="0" topLeftCell="B45">
      <selection activeCell="B76" sqref="B76"/>
    </sheetView>
  </sheetViews>
  <sheetFormatPr defaultColWidth="9.140625" defaultRowHeight="15"/>
  <cols>
    <col min="1" max="1" width="5.7109375" style="16" customWidth="1"/>
    <col min="2" max="2" width="44.8515625" style="16" customWidth="1"/>
    <col min="3" max="3" width="5.7109375" style="16" customWidth="1"/>
    <col min="4" max="6" width="12.140625" style="16" hidden="1" customWidth="1"/>
    <col min="7" max="7" width="12.140625" style="16" customWidth="1"/>
    <col min="8" max="14" width="12.140625" style="16" hidden="1" customWidth="1"/>
    <col min="15" max="15" width="12.140625" style="16" customWidth="1"/>
    <col min="16" max="22" width="12.140625" style="16" hidden="1" customWidth="1"/>
    <col min="23" max="23" width="12.140625" style="16" customWidth="1"/>
    <col min="24" max="27" width="12.140625" style="16" hidden="1" customWidth="1"/>
    <col min="28" max="31" width="9.140625" style="16" hidden="1" customWidth="1"/>
    <col min="32" max="16384" width="9.140625" style="16" customWidth="1"/>
  </cols>
  <sheetData>
    <row r="1" spans="1:26" ht="15.75">
      <c r="A1" s="318" t="s">
        <v>628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</row>
    <row r="2" spans="1:26" ht="15.75">
      <c r="A2" s="318" t="s">
        <v>502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</row>
    <row r="3" spans="1:26" s="2" customFormat="1" ht="15.75">
      <c r="A3" s="272"/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</row>
    <row r="4" spans="4:27" s="2" customFormat="1" ht="15.75" hidden="1">
      <c r="D4" s="258" t="s">
        <v>629</v>
      </c>
      <c r="E4" s="258" t="s">
        <v>658</v>
      </c>
      <c r="F4" s="258" t="s">
        <v>697</v>
      </c>
      <c r="G4" s="258" t="s">
        <v>705</v>
      </c>
      <c r="H4" s="258"/>
      <c r="I4" s="258"/>
      <c r="J4" s="258"/>
      <c r="K4" s="258"/>
      <c r="L4" s="258" t="s">
        <v>629</v>
      </c>
      <c r="M4" s="258" t="s">
        <v>658</v>
      </c>
      <c r="N4" s="258" t="s">
        <v>697</v>
      </c>
      <c r="O4" s="258" t="s">
        <v>705</v>
      </c>
      <c r="P4" s="258"/>
      <c r="Q4" s="258"/>
      <c r="R4" s="258"/>
      <c r="S4" s="258"/>
      <c r="T4" s="258" t="s">
        <v>629</v>
      </c>
      <c r="U4" s="258" t="s">
        <v>658</v>
      </c>
      <c r="V4" s="258" t="s">
        <v>697</v>
      </c>
      <c r="W4" s="258" t="s">
        <v>705</v>
      </c>
      <c r="X4" s="258"/>
      <c r="Y4" s="258"/>
      <c r="Z4" s="258"/>
      <c r="AA4" s="258"/>
    </row>
    <row r="5" spans="1:27" s="19" customFormat="1" ht="15.75">
      <c r="A5" s="1"/>
      <c r="B5" s="1" t="s">
        <v>0</v>
      </c>
      <c r="C5" s="1" t="s">
        <v>1</v>
      </c>
      <c r="D5" s="1" t="s">
        <v>2</v>
      </c>
      <c r="E5" s="1" t="s">
        <v>2</v>
      </c>
      <c r="F5" s="1" t="s">
        <v>2</v>
      </c>
      <c r="G5" s="1" t="s">
        <v>2</v>
      </c>
      <c r="H5" s="1" t="s">
        <v>2</v>
      </c>
      <c r="I5" s="1" t="s">
        <v>2</v>
      </c>
      <c r="J5" s="1" t="s">
        <v>2</v>
      </c>
      <c r="K5" s="1" t="s">
        <v>2</v>
      </c>
      <c r="L5" s="1" t="s">
        <v>3</v>
      </c>
      <c r="M5" s="1" t="s">
        <v>3</v>
      </c>
      <c r="N5" s="1" t="s">
        <v>3</v>
      </c>
      <c r="O5" s="1" t="s">
        <v>3</v>
      </c>
      <c r="P5" s="1" t="s">
        <v>3</v>
      </c>
      <c r="Q5" s="1" t="s">
        <v>3</v>
      </c>
      <c r="R5" s="1" t="s">
        <v>3</v>
      </c>
      <c r="S5" s="1" t="s">
        <v>3</v>
      </c>
      <c r="T5" s="1" t="s">
        <v>6</v>
      </c>
      <c r="U5" s="1" t="s">
        <v>6</v>
      </c>
      <c r="V5" s="1" t="s">
        <v>6</v>
      </c>
      <c r="W5" s="1" t="s">
        <v>6</v>
      </c>
      <c r="X5" s="1" t="s">
        <v>6</v>
      </c>
      <c r="Y5" s="1" t="s">
        <v>6</v>
      </c>
      <c r="Z5" s="1" t="s">
        <v>6</v>
      </c>
      <c r="AA5" s="1" t="s">
        <v>6</v>
      </c>
    </row>
    <row r="6" spans="1:27" s="3" customFormat="1" ht="15.75">
      <c r="A6" s="1">
        <v>1</v>
      </c>
      <c r="B6" s="316" t="s">
        <v>9</v>
      </c>
      <c r="C6" s="316" t="s">
        <v>140</v>
      </c>
      <c r="D6" s="4" t="s">
        <v>14</v>
      </c>
      <c r="E6" s="4" t="s">
        <v>14</v>
      </c>
      <c r="F6" s="4" t="s">
        <v>14</v>
      </c>
      <c r="G6" s="4" t="s">
        <v>14</v>
      </c>
      <c r="H6" s="4" t="s">
        <v>14</v>
      </c>
      <c r="I6" s="4" t="s">
        <v>14</v>
      </c>
      <c r="J6" s="4" t="s">
        <v>14</v>
      </c>
      <c r="K6" s="4" t="s">
        <v>14</v>
      </c>
      <c r="L6" s="4" t="s">
        <v>15</v>
      </c>
      <c r="M6" s="4" t="s">
        <v>15</v>
      </c>
      <c r="N6" s="4" t="s">
        <v>15</v>
      </c>
      <c r="O6" s="4" t="s">
        <v>15</v>
      </c>
      <c r="P6" s="4" t="s">
        <v>15</v>
      </c>
      <c r="Q6" s="4" t="s">
        <v>15</v>
      </c>
      <c r="R6" s="4" t="s">
        <v>15</v>
      </c>
      <c r="S6" s="4" t="s">
        <v>15</v>
      </c>
      <c r="T6" s="4" t="s">
        <v>16</v>
      </c>
      <c r="U6" s="4" t="s">
        <v>16</v>
      </c>
      <c r="V6" s="4" t="s">
        <v>16</v>
      </c>
      <c r="W6" s="4" t="s">
        <v>16</v>
      </c>
      <c r="X6" s="4" t="s">
        <v>16</v>
      </c>
      <c r="Y6" s="4" t="s">
        <v>16</v>
      </c>
      <c r="Z6" s="4" t="s">
        <v>16</v>
      </c>
      <c r="AA6" s="4" t="s">
        <v>16</v>
      </c>
    </row>
    <row r="7" spans="1:27" s="3" customFormat="1" ht="31.5">
      <c r="A7" s="1">
        <v>2</v>
      </c>
      <c r="B7" s="317"/>
      <c r="C7" s="317"/>
      <c r="D7" s="38" t="s">
        <v>630</v>
      </c>
      <c r="E7" s="38" t="s">
        <v>630</v>
      </c>
      <c r="F7" s="38" t="s">
        <v>630</v>
      </c>
      <c r="G7" s="38" t="s">
        <v>630</v>
      </c>
      <c r="H7" s="38" t="s">
        <v>630</v>
      </c>
      <c r="I7" s="38" t="s">
        <v>630</v>
      </c>
      <c r="J7" s="38" t="s">
        <v>630</v>
      </c>
      <c r="K7" s="38" t="s">
        <v>630</v>
      </c>
      <c r="L7" s="38" t="s">
        <v>630</v>
      </c>
      <c r="M7" s="38" t="s">
        <v>630</v>
      </c>
      <c r="N7" s="38" t="s">
        <v>630</v>
      </c>
      <c r="O7" s="38" t="s">
        <v>630</v>
      </c>
      <c r="P7" s="38" t="s">
        <v>630</v>
      </c>
      <c r="Q7" s="38" t="s">
        <v>630</v>
      </c>
      <c r="R7" s="38" t="s">
        <v>630</v>
      </c>
      <c r="S7" s="38" t="s">
        <v>630</v>
      </c>
      <c r="T7" s="38" t="s">
        <v>630</v>
      </c>
      <c r="U7" s="38" t="s">
        <v>630</v>
      </c>
      <c r="V7" s="38" t="s">
        <v>630</v>
      </c>
      <c r="W7" s="38" t="s">
        <v>630</v>
      </c>
      <c r="X7" s="38" t="s">
        <v>630</v>
      </c>
      <c r="Y7" s="38" t="s">
        <v>630</v>
      </c>
      <c r="Z7" s="38" t="s">
        <v>630</v>
      </c>
      <c r="AA7" s="38" t="s">
        <v>630</v>
      </c>
    </row>
    <row r="8" spans="1:27" s="3" customFormat="1" ht="15.75">
      <c r="A8" s="1">
        <v>3</v>
      </c>
      <c r="B8" s="102" t="s">
        <v>110</v>
      </c>
      <c r="C8" s="97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</row>
    <row r="9" spans="1:27" s="3" customFormat="1" ht="15.75" hidden="1">
      <c r="A9" s="1"/>
      <c r="B9" s="7"/>
      <c r="C9" s="97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>
        <f>D9+L9</f>
        <v>0</v>
      </c>
      <c r="U9" s="5">
        <f>E9+M9</f>
        <v>0</v>
      </c>
      <c r="V9" s="5">
        <f aca="true" t="shared" si="0" ref="V9:AA9">F9+N9</f>
        <v>0</v>
      </c>
      <c r="W9" s="5">
        <f t="shared" si="0"/>
        <v>0</v>
      </c>
      <c r="X9" s="5">
        <f t="shared" si="0"/>
        <v>0</v>
      </c>
      <c r="Y9" s="5">
        <f t="shared" si="0"/>
        <v>0</v>
      </c>
      <c r="Z9" s="5">
        <f t="shared" si="0"/>
        <v>0</v>
      </c>
      <c r="AA9" s="5">
        <f t="shared" si="0"/>
        <v>0</v>
      </c>
    </row>
    <row r="10" spans="1:31" s="3" customFormat="1" ht="31.5">
      <c r="A10" s="1">
        <v>4</v>
      </c>
      <c r="B10" s="7" t="s">
        <v>196</v>
      </c>
      <c r="C10" s="97"/>
      <c r="D10" s="5">
        <f>SUM(D9)</f>
        <v>0</v>
      </c>
      <c r="E10" s="5">
        <f>SUM(E9)</f>
        <v>0</v>
      </c>
      <c r="F10" s="5">
        <f>SUM(F9)</f>
        <v>0</v>
      </c>
      <c r="G10" s="5">
        <f>SUM(G9)</f>
        <v>0</v>
      </c>
      <c r="H10" s="5"/>
      <c r="I10" s="5"/>
      <c r="J10" s="5"/>
      <c r="K10" s="5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261">
        <f>G10-F10</f>
        <v>0</v>
      </c>
      <c r="AC10" s="261">
        <f>O10-N10</f>
        <v>0</v>
      </c>
      <c r="AD10" s="261">
        <f>W10-V10</f>
        <v>0</v>
      </c>
      <c r="AE10" s="261">
        <f>AD10-AC10-AB10</f>
        <v>0</v>
      </c>
    </row>
    <row r="11" spans="1:27" s="3" customFormat="1" ht="15.75" hidden="1">
      <c r="A11" s="1"/>
      <c r="B11" s="118"/>
      <c r="C11" s="97">
        <v>2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>
        <f aca="true" t="shared" si="1" ref="T11:U15">D11+L11</f>
        <v>0</v>
      </c>
      <c r="U11" s="5">
        <f t="shared" si="1"/>
        <v>0</v>
      </c>
      <c r="V11" s="5">
        <f aca="true" t="shared" si="2" ref="V11:AA15">F11+N11</f>
        <v>0</v>
      </c>
      <c r="W11" s="5">
        <f t="shared" si="2"/>
        <v>0</v>
      </c>
      <c r="X11" s="5">
        <f t="shared" si="2"/>
        <v>0</v>
      </c>
      <c r="Y11" s="5">
        <f t="shared" si="2"/>
        <v>0</v>
      </c>
      <c r="Z11" s="5">
        <f t="shared" si="2"/>
        <v>0</v>
      </c>
      <c r="AA11" s="5">
        <f t="shared" si="2"/>
        <v>0</v>
      </c>
    </row>
    <row r="12" spans="1:27" s="3" customFormat="1" ht="15.75" hidden="1">
      <c r="A12" s="1"/>
      <c r="B12" s="118"/>
      <c r="C12" s="97">
        <v>2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>
        <f t="shared" si="1"/>
        <v>0</v>
      </c>
      <c r="U12" s="5">
        <f t="shared" si="1"/>
        <v>0</v>
      </c>
      <c r="V12" s="5">
        <f t="shared" si="2"/>
        <v>0</v>
      </c>
      <c r="W12" s="5">
        <f t="shared" si="2"/>
        <v>0</v>
      </c>
      <c r="X12" s="5">
        <f t="shared" si="2"/>
        <v>0</v>
      </c>
      <c r="Y12" s="5">
        <f t="shared" si="2"/>
        <v>0</v>
      </c>
      <c r="Z12" s="5">
        <f t="shared" si="2"/>
        <v>0</v>
      </c>
      <c r="AA12" s="5">
        <f t="shared" si="2"/>
        <v>0</v>
      </c>
    </row>
    <row r="13" spans="1:27" s="3" customFormat="1" ht="15.75" hidden="1">
      <c r="A13" s="1"/>
      <c r="B13" s="118"/>
      <c r="C13" s="97">
        <v>2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>
        <f t="shared" si="1"/>
        <v>0</v>
      </c>
      <c r="U13" s="5">
        <f t="shared" si="1"/>
        <v>0</v>
      </c>
      <c r="V13" s="5">
        <f t="shared" si="2"/>
        <v>0</v>
      </c>
      <c r="W13" s="5">
        <f t="shared" si="2"/>
        <v>0</v>
      </c>
      <c r="X13" s="5">
        <f t="shared" si="2"/>
        <v>0</v>
      </c>
      <c r="Y13" s="5">
        <f t="shared" si="2"/>
        <v>0</v>
      </c>
      <c r="Z13" s="5">
        <f t="shared" si="2"/>
        <v>0</v>
      </c>
      <c r="AA13" s="5">
        <f t="shared" si="2"/>
        <v>0</v>
      </c>
    </row>
    <row r="14" spans="1:31" s="3" customFormat="1" ht="15.75">
      <c r="A14" s="1">
        <v>5</v>
      </c>
      <c r="B14" s="118" t="s">
        <v>602</v>
      </c>
      <c r="C14" s="97">
        <v>2</v>
      </c>
      <c r="D14" s="5">
        <v>6313858</v>
      </c>
      <c r="E14" s="5">
        <v>6313858</v>
      </c>
      <c r="F14" s="5">
        <v>6313858</v>
      </c>
      <c r="G14" s="5">
        <v>6313858</v>
      </c>
      <c r="H14" s="5"/>
      <c r="I14" s="5"/>
      <c r="J14" s="5"/>
      <c r="K14" s="5"/>
      <c r="L14" s="5">
        <v>1704742</v>
      </c>
      <c r="M14" s="5">
        <v>1704742</v>
      </c>
      <c r="N14" s="5">
        <v>1704742</v>
      </c>
      <c r="O14" s="5">
        <v>1704742</v>
      </c>
      <c r="P14" s="5"/>
      <c r="Q14" s="5"/>
      <c r="R14" s="5"/>
      <c r="S14" s="5"/>
      <c r="T14" s="5">
        <f t="shared" si="1"/>
        <v>8018600</v>
      </c>
      <c r="U14" s="5">
        <f t="shared" si="1"/>
        <v>8018600</v>
      </c>
      <c r="V14" s="5">
        <f t="shared" si="2"/>
        <v>8018600</v>
      </c>
      <c r="W14" s="5">
        <f t="shared" si="2"/>
        <v>8018600</v>
      </c>
      <c r="X14" s="5">
        <f t="shared" si="2"/>
        <v>0</v>
      </c>
      <c r="Y14" s="5">
        <f t="shared" si="2"/>
        <v>0</v>
      </c>
      <c r="Z14" s="5">
        <f t="shared" si="2"/>
        <v>0</v>
      </c>
      <c r="AA14" s="5">
        <f t="shared" si="2"/>
        <v>0</v>
      </c>
      <c r="AB14" s="261">
        <f aca="true" t="shared" si="3" ref="AB14:AB74">G14-F14</f>
        <v>0</v>
      </c>
      <c r="AC14" s="261">
        <f aca="true" t="shared" si="4" ref="AC14:AC74">O14-N14</f>
        <v>0</v>
      </c>
      <c r="AD14" s="261">
        <f aca="true" t="shared" si="5" ref="AD14:AD74">W14-V14</f>
        <v>0</v>
      </c>
      <c r="AE14" s="261">
        <f aca="true" t="shared" si="6" ref="AE14:AE74">AD14-AC14-AB14</f>
        <v>0</v>
      </c>
    </row>
    <row r="15" spans="1:31" s="3" customFormat="1" ht="15.75" hidden="1">
      <c r="A15" s="1"/>
      <c r="B15" s="118"/>
      <c r="C15" s="97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>
        <f t="shared" si="1"/>
        <v>0</v>
      </c>
      <c r="U15" s="5">
        <f t="shared" si="1"/>
        <v>0</v>
      </c>
      <c r="V15" s="5">
        <f t="shared" si="2"/>
        <v>0</v>
      </c>
      <c r="W15" s="5">
        <f t="shared" si="2"/>
        <v>0</v>
      </c>
      <c r="X15" s="5">
        <f t="shared" si="2"/>
        <v>0</v>
      </c>
      <c r="Y15" s="5">
        <f t="shared" si="2"/>
        <v>0</v>
      </c>
      <c r="Z15" s="5">
        <f t="shared" si="2"/>
        <v>0</v>
      </c>
      <c r="AA15" s="5">
        <f t="shared" si="2"/>
        <v>0</v>
      </c>
      <c r="AB15" s="261">
        <f t="shared" si="3"/>
        <v>0</v>
      </c>
      <c r="AC15" s="261">
        <f t="shared" si="4"/>
        <v>0</v>
      </c>
      <c r="AD15" s="261">
        <f t="shared" si="5"/>
        <v>0</v>
      </c>
      <c r="AE15" s="261">
        <f t="shared" si="6"/>
        <v>0</v>
      </c>
    </row>
    <row r="16" spans="1:31" s="3" customFormat="1" ht="31.5">
      <c r="A16" s="1">
        <v>6</v>
      </c>
      <c r="B16" s="7" t="s">
        <v>195</v>
      </c>
      <c r="C16" s="97"/>
      <c r="D16" s="5">
        <f>SUM(D11:D15)</f>
        <v>6313858</v>
      </c>
      <c r="E16" s="5">
        <f>SUM(E11:E15)</f>
        <v>6313858</v>
      </c>
      <c r="F16" s="5">
        <f>SUM(F11:F15)</f>
        <v>6313858</v>
      </c>
      <c r="G16" s="5">
        <f>SUM(G11:G15)</f>
        <v>6313858</v>
      </c>
      <c r="H16" s="5"/>
      <c r="I16" s="5"/>
      <c r="J16" s="5"/>
      <c r="K16" s="5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261">
        <f t="shared" si="3"/>
        <v>0</v>
      </c>
      <c r="AC16" s="261">
        <f t="shared" si="4"/>
        <v>0</v>
      </c>
      <c r="AD16" s="261">
        <f t="shared" si="5"/>
        <v>0</v>
      </c>
      <c r="AE16" s="261">
        <f t="shared" si="6"/>
        <v>0</v>
      </c>
    </row>
    <row r="17" spans="1:31" s="3" customFormat="1" ht="15.75" hidden="1">
      <c r="A17" s="1"/>
      <c r="B17" s="7"/>
      <c r="C17" s="97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>
        <f>D17+L17</f>
        <v>0</v>
      </c>
      <c r="U17" s="5">
        <f>E17+M17</f>
        <v>0</v>
      </c>
      <c r="V17" s="5">
        <f aca="true" t="shared" si="7" ref="V17:AA17">F17+N17</f>
        <v>0</v>
      </c>
      <c r="W17" s="5">
        <f t="shared" si="7"/>
        <v>0</v>
      </c>
      <c r="X17" s="5">
        <f t="shared" si="7"/>
        <v>0</v>
      </c>
      <c r="Y17" s="5">
        <f t="shared" si="7"/>
        <v>0</v>
      </c>
      <c r="Z17" s="5">
        <f t="shared" si="7"/>
        <v>0</v>
      </c>
      <c r="AA17" s="5">
        <f t="shared" si="7"/>
        <v>0</v>
      </c>
      <c r="AB17" s="261">
        <f t="shared" si="3"/>
        <v>0</v>
      </c>
      <c r="AC17" s="261">
        <f t="shared" si="4"/>
        <v>0</v>
      </c>
      <c r="AD17" s="261">
        <f t="shared" si="5"/>
        <v>0</v>
      </c>
      <c r="AE17" s="261">
        <f t="shared" si="6"/>
        <v>0</v>
      </c>
    </row>
    <row r="18" spans="1:31" s="3" customFormat="1" ht="31.5">
      <c r="A18" s="1">
        <v>7</v>
      </c>
      <c r="B18" s="7" t="s">
        <v>194</v>
      </c>
      <c r="C18" s="97"/>
      <c r="D18" s="5">
        <f>SUM(D17)</f>
        <v>0</v>
      </c>
      <c r="E18" s="5">
        <f>SUM(E17)</f>
        <v>0</v>
      </c>
      <c r="F18" s="5">
        <f>SUM(F17)</f>
        <v>0</v>
      </c>
      <c r="G18" s="5">
        <f>SUM(G17)</f>
        <v>0</v>
      </c>
      <c r="H18" s="5"/>
      <c r="I18" s="5"/>
      <c r="J18" s="5"/>
      <c r="K18" s="5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261">
        <f t="shared" si="3"/>
        <v>0</v>
      </c>
      <c r="AC18" s="261">
        <f t="shared" si="4"/>
        <v>0</v>
      </c>
      <c r="AD18" s="261">
        <f t="shared" si="5"/>
        <v>0</v>
      </c>
      <c r="AE18" s="261">
        <f t="shared" si="6"/>
        <v>0</v>
      </c>
    </row>
    <row r="19" spans="1:31" s="3" customFormat="1" ht="15.75">
      <c r="A19" s="1" t="s">
        <v>663</v>
      </c>
      <c r="B19" s="118" t="s">
        <v>662</v>
      </c>
      <c r="C19" s="97">
        <v>2</v>
      </c>
      <c r="D19" s="5">
        <v>0</v>
      </c>
      <c r="E19" s="5">
        <v>3406</v>
      </c>
      <c r="F19" s="5">
        <v>3406</v>
      </c>
      <c r="G19" s="5">
        <v>3406</v>
      </c>
      <c r="H19" s="5"/>
      <c r="I19" s="5"/>
      <c r="J19" s="5"/>
      <c r="K19" s="5"/>
      <c r="L19" s="5">
        <v>0</v>
      </c>
      <c r="M19" s="5">
        <v>920</v>
      </c>
      <c r="N19" s="5">
        <v>920</v>
      </c>
      <c r="O19" s="5">
        <v>920</v>
      </c>
      <c r="P19" s="5"/>
      <c r="Q19" s="5"/>
      <c r="R19" s="5"/>
      <c r="S19" s="5"/>
      <c r="T19" s="5">
        <f aca="true" t="shared" si="8" ref="T19:U23">D19+L19</f>
        <v>0</v>
      </c>
      <c r="U19" s="5">
        <f t="shared" si="8"/>
        <v>4326</v>
      </c>
      <c r="V19" s="5">
        <f aca="true" t="shared" si="9" ref="V19:AA23">F19+N19</f>
        <v>4326</v>
      </c>
      <c r="W19" s="5">
        <f t="shared" si="9"/>
        <v>4326</v>
      </c>
      <c r="X19" s="5">
        <f t="shared" si="9"/>
        <v>0</v>
      </c>
      <c r="Y19" s="5">
        <f t="shared" si="9"/>
        <v>0</v>
      </c>
      <c r="Z19" s="5">
        <f t="shared" si="9"/>
        <v>0</v>
      </c>
      <c r="AA19" s="5">
        <f t="shared" si="9"/>
        <v>0</v>
      </c>
      <c r="AB19" s="261">
        <f t="shared" si="3"/>
        <v>0</v>
      </c>
      <c r="AC19" s="261">
        <f t="shared" si="4"/>
        <v>0</v>
      </c>
      <c r="AD19" s="261">
        <f t="shared" si="5"/>
        <v>0</v>
      </c>
      <c r="AE19" s="261">
        <f t="shared" si="6"/>
        <v>0</v>
      </c>
    </row>
    <row r="20" spans="1:31" s="3" customFormat="1" ht="15.75" hidden="1">
      <c r="A20" s="1"/>
      <c r="B20" s="118"/>
      <c r="C20" s="97">
        <v>2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>
        <f t="shared" si="8"/>
        <v>0</v>
      </c>
      <c r="U20" s="5">
        <f t="shared" si="8"/>
        <v>0</v>
      </c>
      <c r="V20" s="5">
        <f t="shared" si="9"/>
        <v>0</v>
      </c>
      <c r="W20" s="5">
        <f t="shared" si="9"/>
        <v>0</v>
      </c>
      <c r="X20" s="5">
        <f t="shared" si="9"/>
        <v>0</v>
      </c>
      <c r="Y20" s="5">
        <f t="shared" si="9"/>
        <v>0</v>
      </c>
      <c r="Z20" s="5">
        <f t="shared" si="9"/>
        <v>0</v>
      </c>
      <c r="AA20" s="5">
        <f t="shared" si="9"/>
        <v>0</v>
      </c>
      <c r="AB20" s="261">
        <f t="shared" si="3"/>
        <v>0</v>
      </c>
      <c r="AC20" s="261">
        <f t="shared" si="4"/>
        <v>0</v>
      </c>
      <c r="AD20" s="261">
        <f t="shared" si="5"/>
        <v>0</v>
      </c>
      <c r="AE20" s="261">
        <f t="shared" si="6"/>
        <v>0</v>
      </c>
    </row>
    <row r="21" spans="1:31" s="3" customFormat="1" ht="15.75" hidden="1">
      <c r="A21" s="1"/>
      <c r="B21" s="118"/>
      <c r="C21" s="97">
        <v>2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>
        <f t="shared" si="8"/>
        <v>0</v>
      </c>
      <c r="U21" s="5">
        <f t="shared" si="8"/>
        <v>0</v>
      </c>
      <c r="V21" s="5">
        <f t="shared" si="9"/>
        <v>0</v>
      </c>
      <c r="W21" s="5">
        <f t="shared" si="9"/>
        <v>0</v>
      </c>
      <c r="X21" s="5">
        <f t="shared" si="9"/>
        <v>0</v>
      </c>
      <c r="Y21" s="5">
        <f t="shared" si="9"/>
        <v>0</v>
      </c>
      <c r="Z21" s="5">
        <f t="shared" si="9"/>
        <v>0</v>
      </c>
      <c r="AA21" s="5">
        <f t="shared" si="9"/>
        <v>0</v>
      </c>
      <c r="AB21" s="261">
        <f t="shared" si="3"/>
        <v>0</v>
      </c>
      <c r="AC21" s="261">
        <f t="shared" si="4"/>
        <v>0</v>
      </c>
      <c r="AD21" s="261">
        <f t="shared" si="5"/>
        <v>0</v>
      </c>
      <c r="AE21" s="261">
        <f t="shared" si="6"/>
        <v>0</v>
      </c>
    </row>
    <row r="22" spans="1:31" s="3" customFormat="1" ht="15.75" hidden="1">
      <c r="A22" s="1"/>
      <c r="B22" s="7"/>
      <c r="C22" s="97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>
        <f t="shared" si="8"/>
        <v>0</v>
      </c>
      <c r="U22" s="5">
        <f t="shared" si="8"/>
        <v>0</v>
      </c>
      <c r="V22" s="5">
        <f t="shared" si="9"/>
        <v>0</v>
      </c>
      <c r="W22" s="5">
        <f t="shared" si="9"/>
        <v>0</v>
      </c>
      <c r="X22" s="5">
        <f t="shared" si="9"/>
        <v>0</v>
      </c>
      <c r="Y22" s="5">
        <f t="shared" si="9"/>
        <v>0</v>
      </c>
      <c r="Z22" s="5">
        <f t="shared" si="9"/>
        <v>0</v>
      </c>
      <c r="AA22" s="5">
        <f t="shared" si="9"/>
        <v>0</v>
      </c>
      <c r="AB22" s="261">
        <f t="shared" si="3"/>
        <v>0</v>
      </c>
      <c r="AC22" s="261">
        <f t="shared" si="4"/>
        <v>0</v>
      </c>
      <c r="AD22" s="261">
        <f t="shared" si="5"/>
        <v>0</v>
      </c>
      <c r="AE22" s="261">
        <f t="shared" si="6"/>
        <v>0</v>
      </c>
    </row>
    <row r="23" spans="1:31" s="3" customFormat="1" ht="15.75" hidden="1">
      <c r="A23" s="1"/>
      <c r="B23" s="118"/>
      <c r="C23" s="97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>
        <f t="shared" si="8"/>
        <v>0</v>
      </c>
      <c r="U23" s="5">
        <f t="shared" si="8"/>
        <v>0</v>
      </c>
      <c r="V23" s="5">
        <f t="shared" si="9"/>
        <v>0</v>
      </c>
      <c r="W23" s="5">
        <f t="shared" si="9"/>
        <v>0</v>
      </c>
      <c r="X23" s="5">
        <f t="shared" si="9"/>
        <v>0</v>
      </c>
      <c r="Y23" s="5">
        <f t="shared" si="9"/>
        <v>0</v>
      </c>
      <c r="Z23" s="5">
        <f t="shared" si="9"/>
        <v>0</v>
      </c>
      <c r="AA23" s="5">
        <f t="shared" si="9"/>
        <v>0</v>
      </c>
      <c r="AB23" s="261">
        <f t="shared" si="3"/>
        <v>0</v>
      </c>
      <c r="AC23" s="261">
        <f t="shared" si="4"/>
        <v>0</v>
      </c>
      <c r="AD23" s="261">
        <f t="shared" si="5"/>
        <v>0</v>
      </c>
      <c r="AE23" s="261">
        <f t="shared" si="6"/>
        <v>0</v>
      </c>
    </row>
    <row r="24" spans="1:31" s="3" customFormat="1" ht="31.5">
      <c r="A24" s="1">
        <v>8</v>
      </c>
      <c r="B24" s="7" t="s">
        <v>197</v>
      </c>
      <c r="C24" s="97"/>
      <c r="D24" s="5">
        <f>SUM(D19:D22)</f>
        <v>0</v>
      </c>
      <c r="E24" s="5">
        <f>SUM(E19:E22)</f>
        <v>3406</v>
      </c>
      <c r="F24" s="5">
        <f>SUM(F19:F22)</f>
        <v>3406</v>
      </c>
      <c r="G24" s="5">
        <f>SUM(G19:G22)</f>
        <v>3406</v>
      </c>
      <c r="H24" s="5"/>
      <c r="I24" s="5"/>
      <c r="J24" s="5"/>
      <c r="K24" s="5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261">
        <f t="shared" si="3"/>
        <v>0</v>
      </c>
      <c r="AC24" s="261">
        <f t="shared" si="4"/>
        <v>0</v>
      </c>
      <c r="AD24" s="261">
        <f t="shared" si="5"/>
        <v>0</v>
      </c>
      <c r="AE24" s="261">
        <f t="shared" si="6"/>
        <v>0</v>
      </c>
    </row>
    <row r="25" spans="1:31" s="3" customFormat="1" ht="15.75" hidden="1">
      <c r="A25" s="1"/>
      <c r="B25" s="7" t="s">
        <v>198</v>
      </c>
      <c r="C25" s="97"/>
      <c r="D25" s="5"/>
      <c r="E25" s="5"/>
      <c r="F25" s="5"/>
      <c r="G25" s="5"/>
      <c r="H25" s="5"/>
      <c r="I25" s="5"/>
      <c r="J25" s="5"/>
      <c r="K25" s="5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261">
        <f t="shared" si="3"/>
        <v>0</v>
      </c>
      <c r="AC25" s="261">
        <f t="shared" si="4"/>
        <v>0</v>
      </c>
      <c r="AD25" s="261">
        <f t="shared" si="5"/>
        <v>0</v>
      </c>
      <c r="AE25" s="261">
        <f t="shared" si="6"/>
        <v>0</v>
      </c>
    </row>
    <row r="26" spans="1:31" s="3" customFormat="1" ht="31.5" hidden="1">
      <c r="A26" s="1"/>
      <c r="B26" s="7" t="s">
        <v>199</v>
      </c>
      <c r="C26" s="97"/>
      <c r="D26" s="5"/>
      <c r="E26" s="5"/>
      <c r="F26" s="5"/>
      <c r="G26" s="5"/>
      <c r="H26" s="5"/>
      <c r="I26" s="5"/>
      <c r="J26" s="5"/>
      <c r="K26" s="5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261">
        <f t="shared" si="3"/>
        <v>0</v>
      </c>
      <c r="AC26" s="261">
        <f t="shared" si="4"/>
        <v>0</v>
      </c>
      <c r="AD26" s="261">
        <f t="shared" si="5"/>
        <v>0</v>
      </c>
      <c r="AE26" s="261">
        <f t="shared" si="6"/>
        <v>0</v>
      </c>
    </row>
    <row r="27" spans="1:31" s="3" customFormat="1" ht="47.25">
      <c r="A27" s="1">
        <v>9</v>
      </c>
      <c r="B27" s="7" t="s">
        <v>218</v>
      </c>
      <c r="C27" s="97"/>
      <c r="D27" s="113"/>
      <c r="E27" s="113"/>
      <c r="F27" s="113"/>
      <c r="G27" s="113"/>
      <c r="H27" s="113"/>
      <c r="I27" s="113"/>
      <c r="J27" s="113"/>
      <c r="K27" s="113"/>
      <c r="L27" s="5">
        <f>SUM(L8:L26)</f>
        <v>1704742</v>
      </c>
      <c r="M27" s="5">
        <f>SUM(M8:M26)</f>
        <v>1705662</v>
      </c>
      <c r="N27" s="5">
        <f>SUM(N8:N26)</f>
        <v>1705662</v>
      </c>
      <c r="O27" s="5">
        <f>SUM(O8:O26)</f>
        <v>1705662</v>
      </c>
      <c r="P27" s="5"/>
      <c r="Q27" s="5"/>
      <c r="R27" s="5"/>
      <c r="S27" s="5"/>
      <c r="T27" s="113"/>
      <c r="U27" s="113"/>
      <c r="V27" s="113"/>
      <c r="W27" s="113"/>
      <c r="X27" s="113"/>
      <c r="Y27" s="113"/>
      <c r="Z27" s="113"/>
      <c r="AA27" s="113"/>
      <c r="AB27" s="261">
        <f t="shared" si="3"/>
        <v>0</v>
      </c>
      <c r="AC27" s="261">
        <f t="shared" si="4"/>
        <v>0</v>
      </c>
      <c r="AD27" s="261">
        <f t="shared" si="5"/>
        <v>0</v>
      </c>
      <c r="AE27" s="261">
        <f t="shared" si="6"/>
        <v>0</v>
      </c>
    </row>
    <row r="28" spans="1:31" s="3" customFormat="1" ht="15.75">
      <c r="A28" s="1">
        <v>10</v>
      </c>
      <c r="B28" s="9" t="s">
        <v>110</v>
      </c>
      <c r="C28" s="97"/>
      <c r="D28" s="14">
        <f>SUM(D29:D31)</f>
        <v>6313858</v>
      </c>
      <c r="E28" s="14">
        <f>SUM(E29:E31)</f>
        <v>6317264</v>
      </c>
      <c r="F28" s="14">
        <f>SUM(F29:F31)</f>
        <v>6317264</v>
      </c>
      <c r="G28" s="14">
        <f>SUM(G29:G31)</f>
        <v>6317264</v>
      </c>
      <c r="H28" s="14"/>
      <c r="I28" s="14"/>
      <c r="J28" s="14"/>
      <c r="K28" s="14"/>
      <c r="L28" s="14">
        <f>SUM(L29:L31)</f>
        <v>1704742</v>
      </c>
      <c r="M28" s="14">
        <f>SUM(M29:M31)</f>
        <v>1705662</v>
      </c>
      <c r="N28" s="14">
        <f>SUM(N29:N31)</f>
        <v>1705662</v>
      </c>
      <c r="O28" s="14">
        <f>SUM(O29:O31)</f>
        <v>1705662</v>
      </c>
      <c r="P28" s="14"/>
      <c r="Q28" s="14"/>
      <c r="R28" s="14"/>
      <c r="S28" s="14"/>
      <c r="T28" s="14">
        <f aca="true" t="shared" si="10" ref="T28:U31">D28+L28</f>
        <v>8018600</v>
      </c>
      <c r="U28" s="14">
        <f t="shared" si="10"/>
        <v>8022926</v>
      </c>
      <c r="V28" s="14">
        <f aca="true" t="shared" si="11" ref="V28:AA31">F28+N28</f>
        <v>8022926</v>
      </c>
      <c r="W28" s="14">
        <f t="shared" si="11"/>
        <v>8022926</v>
      </c>
      <c r="X28" s="14">
        <f t="shared" si="11"/>
        <v>0</v>
      </c>
      <c r="Y28" s="14">
        <f t="shared" si="11"/>
        <v>0</v>
      </c>
      <c r="Z28" s="14">
        <f t="shared" si="11"/>
        <v>0</v>
      </c>
      <c r="AA28" s="14">
        <f t="shared" si="11"/>
        <v>0</v>
      </c>
      <c r="AB28" s="261">
        <f t="shared" si="3"/>
        <v>0</v>
      </c>
      <c r="AC28" s="261">
        <f t="shared" si="4"/>
        <v>0</v>
      </c>
      <c r="AD28" s="261">
        <f t="shared" si="5"/>
        <v>0</v>
      </c>
      <c r="AE28" s="261">
        <f t="shared" si="6"/>
        <v>0</v>
      </c>
    </row>
    <row r="29" spans="1:31" s="3" customFormat="1" ht="15.75">
      <c r="A29" s="1">
        <v>11</v>
      </c>
      <c r="B29" s="85" t="s">
        <v>382</v>
      </c>
      <c r="C29" s="97">
        <v>1</v>
      </c>
      <c r="D29" s="5">
        <f>SUMIF($C$8:$C$28,"1",D$8:D$28)</f>
        <v>0</v>
      </c>
      <c r="E29" s="5">
        <f>SUMIF($C$8:$C$28,"1",E$8:E$28)</f>
        <v>0</v>
      </c>
      <c r="F29" s="5">
        <f>SUMIF($C$8:$C$28,"1",F$8:F$28)</f>
        <v>0</v>
      </c>
      <c r="G29" s="5">
        <f>SUMIF($C$8:$C$28,"1",G$8:G$28)</f>
        <v>0</v>
      </c>
      <c r="H29" s="5"/>
      <c r="I29" s="5"/>
      <c r="J29" s="5"/>
      <c r="K29" s="5"/>
      <c r="L29" s="5">
        <f>SUMIF($C$8:$C$28,"1",L$8:L$28)</f>
        <v>0</v>
      </c>
      <c r="M29" s="5">
        <f>SUMIF($C$8:$C$28,"1",M$8:M$28)</f>
        <v>0</v>
      </c>
      <c r="N29" s="5">
        <f>SUMIF($C$8:$C$28,"1",N$8:N$28)</f>
        <v>0</v>
      </c>
      <c r="O29" s="5">
        <f>SUMIF($C$8:$C$28,"1",O$8:O$28)</f>
        <v>0</v>
      </c>
      <c r="P29" s="5"/>
      <c r="Q29" s="5"/>
      <c r="R29" s="5"/>
      <c r="S29" s="5"/>
      <c r="T29" s="5">
        <f t="shared" si="10"/>
        <v>0</v>
      </c>
      <c r="U29" s="5">
        <f t="shared" si="10"/>
        <v>0</v>
      </c>
      <c r="V29" s="5">
        <f t="shared" si="11"/>
        <v>0</v>
      </c>
      <c r="W29" s="5">
        <f t="shared" si="11"/>
        <v>0</v>
      </c>
      <c r="X29" s="5">
        <f t="shared" si="11"/>
        <v>0</v>
      </c>
      <c r="Y29" s="5">
        <f t="shared" si="11"/>
        <v>0</v>
      </c>
      <c r="Z29" s="5">
        <f t="shared" si="11"/>
        <v>0</v>
      </c>
      <c r="AA29" s="5">
        <f t="shared" si="11"/>
        <v>0</v>
      </c>
      <c r="AB29" s="261">
        <f t="shared" si="3"/>
        <v>0</v>
      </c>
      <c r="AC29" s="261">
        <f t="shared" si="4"/>
        <v>0</v>
      </c>
      <c r="AD29" s="261">
        <f t="shared" si="5"/>
        <v>0</v>
      </c>
      <c r="AE29" s="261">
        <f t="shared" si="6"/>
        <v>0</v>
      </c>
    </row>
    <row r="30" spans="1:31" s="3" customFormat="1" ht="15.75">
      <c r="A30" s="1">
        <v>12</v>
      </c>
      <c r="B30" s="85" t="s">
        <v>229</v>
      </c>
      <c r="C30" s="97">
        <v>2</v>
      </c>
      <c r="D30" s="5">
        <f>SUMIF($C$8:$C$28,"2",D$8:D$28)</f>
        <v>6313858</v>
      </c>
      <c r="E30" s="5">
        <f>SUMIF($C$8:$C$28,"2",E$8:E$28)</f>
        <v>6317264</v>
      </c>
      <c r="F30" s="5">
        <f>SUMIF($C$8:$C$28,"2",F$8:F$28)</f>
        <v>6317264</v>
      </c>
      <c r="G30" s="5">
        <f>SUMIF($C$8:$C$28,"2",G$8:G$28)</f>
        <v>6317264</v>
      </c>
      <c r="H30" s="5"/>
      <c r="I30" s="5"/>
      <c r="J30" s="5"/>
      <c r="K30" s="5"/>
      <c r="L30" s="5">
        <f>SUMIF($C$8:$C$28,"2",L$8:L$28)</f>
        <v>1704742</v>
      </c>
      <c r="M30" s="5">
        <f>SUMIF($C$8:$C$28,"2",M$8:M$28)</f>
        <v>1705662</v>
      </c>
      <c r="N30" s="5">
        <f>SUMIF($C$8:$C$28,"2",N$8:N$28)</f>
        <v>1705662</v>
      </c>
      <c r="O30" s="5">
        <f>SUMIF($C$8:$C$28,"2",O$8:O$28)</f>
        <v>1705662</v>
      </c>
      <c r="P30" s="5"/>
      <c r="Q30" s="5"/>
      <c r="R30" s="5"/>
      <c r="S30" s="5"/>
      <c r="T30" s="5">
        <f t="shared" si="10"/>
        <v>8018600</v>
      </c>
      <c r="U30" s="5">
        <f t="shared" si="10"/>
        <v>8022926</v>
      </c>
      <c r="V30" s="5">
        <f t="shared" si="11"/>
        <v>8022926</v>
      </c>
      <c r="W30" s="5">
        <f t="shared" si="11"/>
        <v>8022926</v>
      </c>
      <c r="X30" s="5">
        <f t="shared" si="11"/>
        <v>0</v>
      </c>
      <c r="Y30" s="5">
        <f t="shared" si="11"/>
        <v>0</v>
      </c>
      <c r="Z30" s="5">
        <f t="shared" si="11"/>
        <v>0</v>
      </c>
      <c r="AA30" s="5">
        <f t="shared" si="11"/>
        <v>0</v>
      </c>
      <c r="AB30" s="261">
        <f t="shared" si="3"/>
        <v>0</v>
      </c>
      <c r="AC30" s="261">
        <f t="shared" si="4"/>
        <v>0</v>
      </c>
      <c r="AD30" s="261">
        <f t="shared" si="5"/>
        <v>0</v>
      </c>
      <c r="AE30" s="261">
        <f t="shared" si="6"/>
        <v>0</v>
      </c>
    </row>
    <row r="31" spans="1:31" s="3" customFormat="1" ht="15.75">
      <c r="A31" s="1">
        <v>13</v>
      </c>
      <c r="B31" s="85" t="s">
        <v>124</v>
      </c>
      <c r="C31" s="97">
        <v>3</v>
      </c>
      <c r="D31" s="5">
        <f>SUMIF($C$8:$C$28,"3",D$8:D$28)</f>
        <v>0</v>
      </c>
      <c r="E31" s="5">
        <f>SUMIF($C$8:$C$28,"3",E$8:E$28)</f>
        <v>0</v>
      </c>
      <c r="F31" s="5">
        <f>SUMIF($C$8:$C$28,"3",F$8:F$28)</f>
        <v>0</v>
      </c>
      <c r="G31" s="5">
        <f>SUMIF($C$8:$C$28,"3",G$8:G$28)</f>
        <v>0</v>
      </c>
      <c r="H31" s="5"/>
      <c r="I31" s="5"/>
      <c r="J31" s="5"/>
      <c r="K31" s="5"/>
      <c r="L31" s="5">
        <f>SUMIF($C$8:$C$28,"3",L$8:L$28)</f>
        <v>0</v>
      </c>
      <c r="M31" s="5">
        <f>SUMIF($C$8:$C$28,"3",M$8:M$28)</f>
        <v>0</v>
      </c>
      <c r="N31" s="5">
        <f>SUMIF($C$8:$C$28,"3",N$8:N$28)</f>
        <v>0</v>
      </c>
      <c r="O31" s="5">
        <f>SUMIF($C$8:$C$28,"3",O$8:O$28)</f>
        <v>0</v>
      </c>
      <c r="P31" s="5"/>
      <c r="Q31" s="5"/>
      <c r="R31" s="5"/>
      <c r="S31" s="5"/>
      <c r="T31" s="5">
        <f t="shared" si="10"/>
        <v>0</v>
      </c>
      <c r="U31" s="5">
        <f t="shared" si="10"/>
        <v>0</v>
      </c>
      <c r="V31" s="5">
        <f t="shared" si="11"/>
        <v>0</v>
      </c>
      <c r="W31" s="5">
        <f t="shared" si="11"/>
        <v>0</v>
      </c>
      <c r="X31" s="5">
        <f t="shared" si="11"/>
        <v>0</v>
      </c>
      <c r="Y31" s="5">
        <f t="shared" si="11"/>
        <v>0</v>
      </c>
      <c r="Z31" s="5">
        <f t="shared" si="11"/>
        <v>0</v>
      </c>
      <c r="AA31" s="5">
        <f t="shared" si="11"/>
        <v>0</v>
      </c>
      <c r="AB31" s="261">
        <f t="shared" si="3"/>
        <v>0</v>
      </c>
      <c r="AC31" s="261">
        <f t="shared" si="4"/>
        <v>0</v>
      </c>
      <c r="AD31" s="261">
        <f t="shared" si="5"/>
        <v>0</v>
      </c>
      <c r="AE31" s="261">
        <f t="shared" si="6"/>
        <v>0</v>
      </c>
    </row>
    <row r="32" spans="1:31" s="3" customFormat="1" ht="15.75">
      <c r="A32" s="1">
        <v>14</v>
      </c>
      <c r="B32" s="102" t="s">
        <v>45</v>
      </c>
      <c r="C32" s="97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261">
        <f t="shared" si="3"/>
        <v>0</v>
      </c>
      <c r="AC32" s="261">
        <f t="shared" si="4"/>
        <v>0</v>
      </c>
      <c r="AD32" s="261">
        <f t="shared" si="5"/>
        <v>0</v>
      </c>
      <c r="AE32" s="261">
        <f t="shared" si="6"/>
        <v>0</v>
      </c>
    </row>
    <row r="33" spans="1:31" s="3" customFormat="1" ht="15.75">
      <c r="A33" s="1">
        <v>15</v>
      </c>
      <c r="B33" s="118" t="s">
        <v>471</v>
      </c>
      <c r="C33" s="97">
        <v>2</v>
      </c>
      <c r="D33" s="5">
        <v>16818</v>
      </c>
      <c r="E33" s="5">
        <v>13412</v>
      </c>
      <c r="F33" s="5">
        <v>13412</v>
      </c>
      <c r="G33" s="5">
        <v>13412</v>
      </c>
      <c r="H33" s="5"/>
      <c r="I33" s="5"/>
      <c r="J33" s="5"/>
      <c r="K33" s="5"/>
      <c r="L33" s="5">
        <v>4541</v>
      </c>
      <c r="M33" s="5">
        <v>3621</v>
      </c>
      <c r="N33" s="5">
        <v>3621</v>
      </c>
      <c r="O33" s="5">
        <v>3621</v>
      </c>
      <c r="P33" s="5"/>
      <c r="Q33" s="5"/>
      <c r="R33" s="5"/>
      <c r="S33" s="5"/>
      <c r="T33" s="5">
        <f aca="true" t="shared" si="12" ref="T33:U40">D33+L33</f>
        <v>21359</v>
      </c>
      <c r="U33" s="5">
        <f t="shared" si="12"/>
        <v>17033</v>
      </c>
      <c r="V33" s="5">
        <f aca="true" t="shared" si="13" ref="V33:AA40">F33+N33</f>
        <v>17033</v>
      </c>
      <c r="W33" s="5">
        <f t="shared" si="13"/>
        <v>17033</v>
      </c>
      <c r="X33" s="5">
        <f t="shared" si="13"/>
        <v>0</v>
      </c>
      <c r="Y33" s="5">
        <f t="shared" si="13"/>
        <v>0</v>
      </c>
      <c r="Z33" s="5">
        <f t="shared" si="13"/>
        <v>0</v>
      </c>
      <c r="AA33" s="5">
        <f t="shared" si="13"/>
        <v>0</v>
      </c>
      <c r="AB33" s="261">
        <f t="shared" si="3"/>
        <v>0</v>
      </c>
      <c r="AC33" s="261">
        <f t="shared" si="4"/>
        <v>0</v>
      </c>
      <c r="AD33" s="261">
        <f t="shared" si="5"/>
        <v>0</v>
      </c>
      <c r="AE33" s="261">
        <f t="shared" si="6"/>
        <v>0</v>
      </c>
    </row>
    <row r="34" spans="1:31" s="3" customFormat="1" ht="15.75" hidden="1">
      <c r="A34" s="1"/>
      <c r="B34" s="7"/>
      <c r="C34" s="97">
        <v>2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>
        <f t="shared" si="12"/>
        <v>0</v>
      </c>
      <c r="U34" s="5">
        <f t="shared" si="12"/>
        <v>0</v>
      </c>
      <c r="V34" s="5">
        <f t="shared" si="13"/>
        <v>0</v>
      </c>
      <c r="W34" s="5">
        <f t="shared" si="13"/>
        <v>0</v>
      </c>
      <c r="X34" s="5">
        <f t="shared" si="13"/>
        <v>0</v>
      </c>
      <c r="Y34" s="5">
        <f t="shared" si="13"/>
        <v>0</v>
      </c>
      <c r="Z34" s="5">
        <f t="shared" si="13"/>
        <v>0</v>
      </c>
      <c r="AA34" s="5">
        <f t="shared" si="13"/>
        <v>0</v>
      </c>
      <c r="AB34" s="261">
        <f t="shared" si="3"/>
        <v>0</v>
      </c>
      <c r="AC34" s="261">
        <f t="shared" si="4"/>
        <v>0</v>
      </c>
      <c r="AD34" s="261">
        <f t="shared" si="5"/>
        <v>0</v>
      </c>
      <c r="AE34" s="261">
        <f t="shared" si="6"/>
        <v>0</v>
      </c>
    </row>
    <row r="35" spans="1:31" s="3" customFormat="1" ht="15.75">
      <c r="A35" s="1">
        <v>16</v>
      </c>
      <c r="B35" s="257" t="s">
        <v>631</v>
      </c>
      <c r="C35" s="97">
        <v>2</v>
      </c>
      <c r="D35" s="5">
        <v>18110</v>
      </c>
      <c r="E35" s="5">
        <v>18110</v>
      </c>
      <c r="F35" s="5">
        <v>18110</v>
      </c>
      <c r="G35" s="5">
        <v>18110</v>
      </c>
      <c r="H35" s="5"/>
      <c r="I35" s="5"/>
      <c r="J35" s="5"/>
      <c r="K35" s="5"/>
      <c r="L35" s="5">
        <v>4890</v>
      </c>
      <c r="M35" s="5">
        <v>4890</v>
      </c>
      <c r="N35" s="5">
        <v>4890</v>
      </c>
      <c r="O35" s="5">
        <v>4890</v>
      </c>
      <c r="P35" s="5"/>
      <c r="Q35" s="5"/>
      <c r="R35" s="5"/>
      <c r="S35" s="5"/>
      <c r="T35" s="5">
        <f t="shared" si="12"/>
        <v>23000</v>
      </c>
      <c r="U35" s="5">
        <f t="shared" si="12"/>
        <v>23000</v>
      </c>
      <c r="V35" s="5">
        <f t="shared" si="13"/>
        <v>23000</v>
      </c>
      <c r="W35" s="5">
        <f t="shared" si="13"/>
        <v>23000</v>
      </c>
      <c r="X35" s="5">
        <f t="shared" si="13"/>
        <v>0</v>
      </c>
      <c r="Y35" s="5">
        <f t="shared" si="13"/>
        <v>0</v>
      </c>
      <c r="Z35" s="5">
        <f t="shared" si="13"/>
        <v>0</v>
      </c>
      <c r="AA35" s="5">
        <f t="shared" si="13"/>
        <v>0</v>
      </c>
      <c r="AB35" s="261">
        <f t="shared" si="3"/>
        <v>0</v>
      </c>
      <c r="AC35" s="261">
        <f t="shared" si="4"/>
        <v>0</v>
      </c>
      <c r="AD35" s="261">
        <f t="shared" si="5"/>
        <v>0</v>
      </c>
      <c r="AE35" s="261">
        <f t="shared" si="6"/>
        <v>0</v>
      </c>
    </row>
    <row r="36" spans="1:31" s="3" customFormat="1" ht="31.5">
      <c r="A36" s="1" t="s">
        <v>700</v>
      </c>
      <c r="B36" s="7" t="s">
        <v>699</v>
      </c>
      <c r="C36" s="97">
        <v>2</v>
      </c>
      <c r="D36" s="5"/>
      <c r="E36" s="5">
        <v>0</v>
      </c>
      <c r="F36" s="5">
        <v>150000</v>
      </c>
      <c r="G36" s="5">
        <v>150000</v>
      </c>
      <c r="H36" s="5"/>
      <c r="I36" s="5"/>
      <c r="J36" s="5"/>
      <c r="K36" s="5"/>
      <c r="L36" s="5"/>
      <c r="M36" s="5">
        <v>0</v>
      </c>
      <c r="N36" s="5">
        <v>40500</v>
      </c>
      <c r="O36" s="5">
        <v>40500</v>
      </c>
      <c r="P36" s="5"/>
      <c r="Q36" s="5"/>
      <c r="R36" s="5"/>
      <c r="S36" s="5"/>
      <c r="T36" s="5">
        <f t="shared" si="12"/>
        <v>0</v>
      </c>
      <c r="U36" s="5">
        <f t="shared" si="12"/>
        <v>0</v>
      </c>
      <c r="V36" s="5">
        <f t="shared" si="13"/>
        <v>190500</v>
      </c>
      <c r="W36" s="5">
        <f t="shared" si="13"/>
        <v>190500</v>
      </c>
      <c r="X36" s="5">
        <f t="shared" si="13"/>
        <v>0</v>
      </c>
      <c r="Y36" s="5">
        <f t="shared" si="13"/>
        <v>0</v>
      </c>
      <c r="Z36" s="5">
        <f t="shared" si="13"/>
        <v>0</v>
      </c>
      <c r="AA36" s="5">
        <f t="shared" si="13"/>
        <v>0</v>
      </c>
      <c r="AB36" s="261">
        <f t="shared" si="3"/>
        <v>0</v>
      </c>
      <c r="AC36" s="261">
        <f t="shared" si="4"/>
        <v>0</v>
      </c>
      <c r="AD36" s="261">
        <f t="shared" si="5"/>
        <v>0</v>
      </c>
      <c r="AE36" s="261">
        <f t="shared" si="6"/>
        <v>0</v>
      </c>
    </row>
    <row r="37" spans="1:31" s="3" customFormat="1" ht="15.75" hidden="1">
      <c r="A37" s="1"/>
      <c r="B37" s="118"/>
      <c r="C37" s="97">
        <v>2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>
        <f t="shared" si="12"/>
        <v>0</v>
      </c>
      <c r="U37" s="5">
        <f t="shared" si="12"/>
        <v>0</v>
      </c>
      <c r="V37" s="5">
        <f t="shared" si="13"/>
        <v>0</v>
      </c>
      <c r="W37" s="5">
        <f t="shared" si="13"/>
        <v>0</v>
      </c>
      <c r="X37" s="5">
        <f t="shared" si="13"/>
        <v>0</v>
      </c>
      <c r="Y37" s="5">
        <f t="shared" si="13"/>
        <v>0</v>
      </c>
      <c r="Z37" s="5">
        <f t="shared" si="13"/>
        <v>0</v>
      </c>
      <c r="AA37" s="5">
        <f t="shared" si="13"/>
        <v>0</v>
      </c>
      <c r="AB37" s="261">
        <f t="shared" si="3"/>
        <v>0</v>
      </c>
      <c r="AC37" s="261">
        <f t="shared" si="4"/>
        <v>0</v>
      </c>
      <c r="AD37" s="261">
        <f t="shared" si="5"/>
        <v>0</v>
      </c>
      <c r="AE37" s="261">
        <f t="shared" si="6"/>
        <v>0</v>
      </c>
    </row>
    <row r="38" spans="1:31" s="3" customFormat="1" ht="15.75" hidden="1">
      <c r="A38" s="1"/>
      <c r="B38" s="118"/>
      <c r="C38" s="97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>
        <f t="shared" si="12"/>
        <v>0</v>
      </c>
      <c r="U38" s="5">
        <f t="shared" si="12"/>
        <v>0</v>
      </c>
      <c r="V38" s="5">
        <f t="shared" si="13"/>
        <v>0</v>
      </c>
      <c r="W38" s="5">
        <f t="shared" si="13"/>
        <v>0</v>
      </c>
      <c r="X38" s="5">
        <f t="shared" si="13"/>
        <v>0</v>
      </c>
      <c r="Y38" s="5">
        <f t="shared" si="13"/>
        <v>0</v>
      </c>
      <c r="Z38" s="5">
        <f t="shared" si="13"/>
        <v>0</v>
      </c>
      <c r="AA38" s="5">
        <f t="shared" si="13"/>
        <v>0</v>
      </c>
      <c r="AB38" s="261">
        <f t="shared" si="3"/>
        <v>0</v>
      </c>
      <c r="AC38" s="261">
        <f t="shared" si="4"/>
        <v>0</v>
      </c>
      <c r="AD38" s="261">
        <f t="shared" si="5"/>
        <v>0</v>
      </c>
      <c r="AE38" s="261">
        <f t="shared" si="6"/>
        <v>0</v>
      </c>
    </row>
    <row r="39" spans="1:31" s="3" customFormat="1" ht="15.75" hidden="1">
      <c r="A39" s="1"/>
      <c r="B39" s="7"/>
      <c r="C39" s="97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>
        <f t="shared" si="12"/>
        <v>0</v>
      </c>
      <c r="U39" s="5">
        <f t="shared" si="12"/>
        <v>0</v>
      </c>
      <c r="V39" s="5">
        <f t="shared" si="13"/>
        <v>0</v>
      </c>
      <c r="W39" s="5">
        <f t="shared" si="13"/>
        <v>0</v>
      </c>
      <c r="X39" s="5">
        <f t="shared" si="13"/>
        <v>0</v>
      </c>
      <c r="Y39" s="5">
        <f t="shared" si="13"/>
        <v>0</v>
      </c>
      <c r="Z39" s="5">
        <f t="shared" si="13"/>
        <v>0</v>
      </c>
      <c r="AA39" s="5">
        <f t="shared" si="13"/>
        <v>0</v>
      </c>
      <c r="AB39" s="261">
        <f t="shared" si="3"/>
        <v>0</v>
      </c>
      <c r="AC39" s="261">
        <f t="shared" si="4"/>
        <v>0</v>
      </c>
      <c r="AD39" s="261">
        <f t="shared" si="5"/>
        <v>0</v>
      </c>
      <c r="AE39" s="261">
        <f t="shared" si="6"/>
        <v>0</v>
      </c>
    </row>
    <row r="40" spans="1:31" s="3" customFormat="1" ht="15.75" hidden="1">
      <c r="A40" s="1"/>
      <c r="B40" s="7"/>
      <c r="C40" s="97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>
        <f t="shared" si="12"/>
        <v>0</v>
      </c>
      <c r="U40" s="5">
        <f t="shared" si="12"/>
        <v>0</v>
      </c>
      <c r="V40" s="5">
        <f t="shared" si="13"/>
        <v>0</v>
      </c>
      <c r="W40" s="5">
        <f t="shared" si="13"/>
        <v>0</v>
      </c>
      <c r="X40" s="5">
        <f t="shared" si="13"/>
        <v>0</v>
      </c>
      <c r="Y40" s="5">
        <f t="shared" si="13"/>
        <v>0</v>
      </c>
      <c r="Z40" s="5">
        <f t="shared" si="13"/>
        <v>0</v>
      </c>
      <c r="AA40" s="5">
        <f t="shared" si="13"/>
        <v>0</v>
      </c>
      <c r="AB40" s="261">
        <f t="shared" si="3"/>
        <v>0</v>
      </c>
      <c r="AC40" s="261">
        <f t="shared" si="4"/>
        <v>0</v>
      </c>
      <c r="AD40" s="261">
        <f t="shared" si="5"/>
        <v>0</v>
      </c>
      <c r="AE40" s="261">
        <f t="shared" si="6"/>
        <v>0</v>
      </c>
    </row>
    <row r="41" spans="1:31" s="3" customFormat="1" ht="15.75">
      <c r="A41" s="1">
        <v>17</v>
      </c>
      <c r="B41" s="7" t="s">
        <v>200</v>
      </c>
      <c r="C41" s="97"/>
      <c r="D41" s="5">
        <f>SUM(D33:D40)</f>
        <v>34928</v>
      </c>
      <c r="E41" s="5">
        <f>SUM(E33:E40)</f>
        <v>31522</v>
      </c>
      <c r="F41" s="5">
        <f>SUM(F33:F40)</f>
        <v>181522</v>
      </c>
      <c r="G41" s="5">
        <f>SUM(G33:G40)</f>
        <v>181522</v>
      </c>
      <c r="H41" s="5"/>
      <c r="I41" s="5"/>
      <c r="J41" s="5"/>
      <c r="K41" s="5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261">
        <f t="shared" si="3"/>
        <v>0</v>
      </c>
      <c r="AC41" s="261">
        <f t="shared" si="4"/>
        <v>0</v>
      </c>
      <c r="AD41" s="261">
        <f t="shared" si="5"/>
        <v>0</v>
      </c>
      <c r="AE41" s="261">
        <f t="shared" si="6"/>
        <v>0</v>
      </c>
    </row>
    <row r="42" spans="1:31" s="3" customFormat="1" ht="15.75" hidden="1">
      <c r="A42" s="1"/>
      <c r="B42" s="7" t="s">
        <v>201</v>
      </c>
      <c r="C42" s="97"/>
      <c r="D42" s="5"/>
      <c r="E42" s="5"/>
      <c r="F42" s="5"/>
      <c r="G42" s="5"/>
      <c r="H42" s="5"/>
      <c r="I42" s="5"/>
      <c r="J42" s="5"/>
      <c r="K42" s="5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261">
        <f t="shared" si="3"/>
        <v>0</v>
      </c>
      <c r="AC42" s="261">
        <f t="shared" si="4"/>
        <v>0</v>
      </c>
      <c r="AD42" s="261">
        <f t="shared" si="5"/>
        <v>0</v>
      </c>
      <c r="AE42" s="261">
        <f t="shared" si="6"/>
        <v>0</v>
      </c>
    </row>
    <row r="43" spans="1:31" s="3" customFormat="1" ht="15.75" hidden="1">
      <c r="A43" s="1"/>
      <c r="B43" s="7"/>
      <c r="C43" s="97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>
        <f>D43+L43</f>
        <v>0</v>
      </c>
      <c r="U43" s="5">
        <f>E43+M43</f>
        <v>0</v>
      </c>
      <c r="V43" s="5">
        <f aca="true" t="shared" si="14" ref="V43:AA44">F43+N43</f>
        <v>0</v>
      </c>
      <c r="W43" s="5">
        <f t="shared" si="14"/>
        <v>0</v>
      </c>
      <c r="X43" s="5">
        <f t="shared" si="14"/>
        <v>0</v>
      </c>
      <c r="Y43" s="5">
        <f t="shared" si="14"/>
        <v>0</v>
      </c>
      <c r="Z43" s="5">
        <f t="shared" si="14"/>
        <v>0</v>
      </c>
      <c r="AA43" s="5">
        <f t="shared" si="14"/>
        <v>0</v>
      </c>
      <c r="AB43" s="261">
        <f t="shared" si="3"/>
        <v>0</v>
      </c>
      <c r="AC43" s="261">
        <f t="shared" si="4"/>
        <v>0</v>
      </c>
      <c r="AD43" s="261">
        <f t="shared" si="5"/>
        <v>0</v>
      </c>
      <c r="AE43" s="261">
        <f t="shared" si="6"/>
        <v>0</v>
      </c>
    </row>
    <row r="44" spans="1:31" s="3" customFormat="1" ht="15.75" hidden="1">
      <c r="A44" s="1"/>
      <c r="B44" s="7"/>
      <c r="C44" s="97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>
        <f>D44+L44</f>
        <v>0</v>
      </c>
      <c r="U44" s="5">
        <f>E44+M44</f>
        <v>0</v>
      </c>
      <c r="V44" s="5">
        <f t="shared" si="14"/>
        <v>0</v>
      </c>
      <c r="W44" s="5">
        <f t="shared" si="14"/>
        <v>0</v>
      </c>
      <c r="X44" s="5">
        <f t="shared" si="14"/>
        <v>0</v>
      </c>
      <c r="Y44" s="5">
        <f t="shared" si="14"/>
        <v>0</v>
      </c>
      <c r="Z44" s="5">
        <f t="shared" si="14"/>
        <v>0</v>
      </c>
      <c r="AA44" s="5">
        <f t="shared" si="14"/>
        <v>0</v>
      </c>
      <c r="AB44" s="261">
        <f t="shared" si="3"/>
        <v>0</v>
      </c>
      <c r="AC44" s="261">
        <f t="shared" si="4"/>
        <v>0</v>
      </c>
      <c r="AD44" s="261">
        <f t="shared" si="5"/>
        <v>0</v>
      </c>
      <c r="AE44" s="261">
        <f t="shared" si="6"/>
        <v>0</v>
      </c>
    </row>
    <row r="45" spans="1:31" s="3" customFormat="1" ht="31.5">
      <c r="A45" s="1">
        <v>18</v>
      </c>
      <c r="B45" s="7" t="s">
        <v>202</v>
      </c>
      <c r="C45" s="97"/>
      <c r="D45" s="5">
        <f>SUM(D43:D44)</f>
        <v>0</v>
      </c>
      <c r="E45" s="5">
        <f>SUM(E43:E44)</f>
        <v>0</v>
      </c>
      <c r="F45" s="5">
        <f>SUM(F43:F44)</f>
        <v>0</v>
      </c>
      <c r="G45" s="5">
        <f>SUM(G43:G44)</f>
        <v>0</v>
      </c>
      <c r="H45" s="5"/>
      <c r="I45" s="5"/>
      <c r="J45" s="5"/>
      <c r="K45" s="5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261">
        <f t="shared" si="3"/>
        <v>0</v>
      </c>
      <c r="AC45" s="261">
        <f t="shared" si="4"/>
        <v>0</v>
      </c>
      <c r="AD45" s="261">
        <f t="shared" si="5"/>
        <v>0</v>
      </c>
      <c r="AE45" s="261">
        <f t="shared" si="6"/>
        <v>0</v>
      </c>
    </row>
    <row r="46" spans="1:31" s="3" customFormat="1" ht="31.5">
      <c r="A46" s="1">
        <v>19</v>
      </c>
      <c r="B46" s="7" t="s">
        <v>203</v>
      </c>
      <c r="C46" s="97"/>
      <c r="D46" s="113"/>
      <c r="E46" s="113"/>
      <c r="F46" s="113"/>
      <c r="G46" s="113"/>
      <c r="H46" s="113"/>
      <c r="I46" s="113"/>
      <c r="J46" s="113"/>
      <c r="K46" s="113"/>
      <c r="L46" s="5">
        <f>SUM(L32:L45)</f>
        <v>9431</v>
      </c>
      <c r="M46" s="5">
        <f>SUM(M32:M45)</f>
        <v>8511</v>
      </c>
      <c r="N46" s="5">
        <f>SUM(N32:N45)</f>
        <v>49011</v>
      </c>
      <c r="O46" s="5">
        <f>SUM(O32:O45)</f>
        <v>49011</v>
      </c>
      <c r="P46" s="5"/>
      <c r="Q46" s="5"/>
      <c r="R46" s="5"/>
      <c r="S46" s="5"/>
      <c r="T46" s="113"/>
      <c r="U46" s="113"/>
      <c r="V46" s="113"/>
      <c r="W46" s="113"/>
      <c r="X46" s="113"/>
      <c r="Y46" s="113"/>
      <c r="Z46" s="113"/>
      <c r="AA46" s="113"/>
      <c r="AB46" s="261">
        <f t="shared" si="3"/>
        <v>0</v>
      </c>
      <c r="AC46" s="261">
        <f t="shared" si="4"/>
        <v>0</v>
      </c>
      <c r="AD46" s="261">
        <f t="shared" si="5"/>
        <v>0</v>
      </c>
      <c r="AE46" s="261">
        <f t="shared" si="6"/>
        <v>0</v>
      </c>
    </row>
    <row r="47" spans="1:31" s="3" customFormat="1" ht="15.75">
      <c r="A47" s="1">
        <v>20</v>
      </c>
      <c r="B47" s="9" t="s">
        <v>45</v>
      </c>
      <c r="C47" s="97"/>
      <c r="D47" s="14">
        <f>SUM(D48:D50)</f>
        <v>34928</v>
      </c>
      <c r="E47" s="14">
        <f>SUM(E48:E50)</f>
        <v>31522</v>
      </c>
      <c r="F47" s="14">
        <f>SUM(F48:F50)</f>
        <v>181522</v>
      </c>
      <c r="G47" s="14">
        <f>SUM(G48:G50)</f>
        <v>181522</v>
      </c>
      <c r="H47" s="14"/>
      <c r="I47" s="14"/>
      <c r="J47" s="14"/>
      <c r="K47" s="14"/>
      <c r="L47" s="14">
        <f>SUM(L48:L50)</f>
        <v>9431</v>
      </c>
      <c r="M47" s="14">
        <f>SUM(M48:M50)</f>
        <v>8511</v>
      </c>
      <c r="N47" s="14">
        <f>SUM(N48:N50)</f>
        <v>49011</v>
      </c>
      <c r="O47" s="14">
        <f>SUM(O48:O50)</f>
        <v>49011</v>
      </c>
      <c r="P47" s="14"/>
      <c r="Q47" s="14"/>
      <c r="R47" s="14"/>
      <c r="S47" s="14"/>
      <c r="T47" s="14">
        <f aca="true" t="shared" si="15" ref="T47:U50">D47+L47</f>
        <v>44359</v>
      </c>
      <c r="U47" s="14">
        <f t="shared" si="15"/>
        <v>40033</v>
      </c>
      <c r="V47" s="14">
        <f aca="true" t="shared" si="16" ref="V47:AA50">F47+N47</f>
        <v>230533</v>
      </c>
      <c r="W47" s="14">
        <f t="shared" si="16"/>
        <v>230533</v>
      </c>
      <c r="X47" s="14">
        <f t="shared" si="16"/>
        <v>0</v>
      </c>
      <c r="Y47" s="14">
        <f t="shared" si="16"/>
        <v>0</v>
      </c>
      <c r="Z47" s="14">
        <f t="shared" si="16"/>
        <v>0</v>
      </c>
      <c r="AA47" s="14">
        <f t="shared" si="16"/>
        <v>0</v>
      </c>
      <c r="AB47" s="261">
        <f t="shared" si="3"/>
        <v>0</v>
      </c>
      <c r="AC47" s="261">
        <f t="shared" si="4"/>
        <v>0</v>
      </c>
      <c r="AD47" s="261">
        <f t="shared" si="5"/>
        <v>0</v>
      </c>
      <c r="AE47" s="261">
        <f t="shared" si="6"/>
        <v>0</v>
      </c>
    </row>
    <row r="48" spans="1:31" s="3" customFormat="1" ht="15.75">
      <c r="A48" s="1">
        <v>21</v>
      </c>
      <c r="B48" s="85" t="s">
        <v>382</v>
      </c>
      <c r="C48" s="97">
        <v>1</v>
      </c>
      <c r="D48" s="5">
        <f>SUMIF($C$32:$C$47,"1",D$32:D$47)</f>
        <v>0</v>
      </c>
      <c r="E48" s="5">
        <f>SUMIF($C$32:$C$47,"1",E$32:E$47)</f>
        <v>0</v>
      </c>
      <c r="F48" s="5">
        <f>SUMIF($C$32:$C$47,"1",F$32:F$47)</f>
        <v>0</v>
      </c>
      <c r="G48" s="5">
        <f>SUMIF($C$32:$C$47,"1",G$32:G$47)</f>
        <v>0</v>
      </c>
      <c r="H48" s="5"/>
      <c r="I48" s="5"/>
      <c r="J48" s="5"/>
      <c r="K48" s="5"/>
      <c r="L48" s="5">
        <f>SUMIF($C$32:$C$47,"1",L$32:L$47)</f>
        <v>0</v>
      </c>
      <c r="M48" s="5">
        <f>SUMIF($C$32:$C$47,"1",M$32:M$47)</f>
        <v>0</v>
      </c>
      <c r="N48" s="5">
        <f>SUMIF($C$32:$C$47,"1",N$32:N$47)</f>
        <v>0</v>
      </c>
      <c r="O48" s="5">
        <f>SUMIF($C$32:$C$47,"1",O$32:O$47)</f>
        <v>0</v>
      </c>
      <c r="P48" s="5"/>
      <c r="Q48" s="5"/>
      <c r="R48" s="5"/>
      <c r="S48" s="5"/>
      <c r="T48" s="5">
        <f t="shared" si="15"/>
        <v>0</v>
      </c>
      <c r="U48" s="5">
        <f t="shared" si="15"/>
        <v>0</v>
      </c>
      <c r="V48" s="5">
        <f t="shared" si="16"/>
        <v>0</v>
      </c>
      <c r="W48" s="5">
        <f t="shared" si="16"/>
        <v>0</v>
      </c>
      <c r="X48" s="5">
        <f t="shared" si="16"/>
        <v>0</v>
      </c>
      <c r="Y48" s="5">
        <f t="shared" si="16"/>
        <v>0</v>
      </c>
      <c r="Z48" s="5">
        <f t="shared" si="16"/>
        <v>0</v>
      </c>
      <c r="AA48" s="5">
        <f t="shared" si="16"/>
        <v>0</v>
      </c>
      <c r="AB48" s="261">
        <f t="shared" si="3"/>
        <v>0</v>
      </c>
      <c r="AC48" s="261">
        <f t="shared" si="4"/>
        <v>0</v>
      </c>
      <c r="AD48" s="261">
        <f t="shared" si="5"/>
        <v>0</v>
      </c>
      <c r="AE48" s="261">
        <f t="shared" si="6"/>
        <v>0</v>
      </c>
    </row>
    <row r="49" spans="1:31" s="3" customFormat="1" ht="15.75">
      <c r="A49" s="1">
        <v>22</v>
      </c>
      <c r="B49" s="85" t="s">
        <v>229</v>
      </c>
      <c r="C49" s="97">
        <v>2</v>
      </c>
      <c r="D49" s="5">
        <f>SUMIF($C$32:$C$47,"2",D$32:D$47)</f>
        <v>34928</v>
      </c>
      <c r="E49" s="5">
        <f>SUMIF($C$32:$C$47,"2",E$32:E$47)</f>
        <v>31522</v>
      </c>
      <c r="F49" s="5">
        <f>SUMIF($C$32:$C$47,"2",F$32:F$47)</f>
        <v>181522</v>
      </c>
      <c r="G49" s="5">
        <f>SUMIF($C$32:$C$47,"2",G$32:G$47)</f>
        <v>181522</v>
      </c>
      <c r="H49" s="5"/>
      <c r="I49" s="5"/>
      <c r="J49" s="5"/>
      <c r="K49" s="5"/>
      <c r="L49" s="5">
        <f>SUMIF($C$32:$C$47,"2",L$32:L$47)</f>
        <v>9431</v>
      </c>
      <c r="M49" s="5">
        <f>SUMIF($C$32:$C$47,"2",M$32:M$47)</f>
        <v>8511</v>
      </c>
      <c r="N49" s="5">
        <f>SUMIF($C$32:$C$47,"2",N$32:N$47)</f>
        <v>49011</v>
      </c>
      <c r="O49" s="5">
        <f>SUMIF($C$32:$C$47,"2",O$32:O$47)</f>
        <v>49011</v>
      </c>
      <c r="P49" s="5"/>
      <c r="Q49" s="5"/>
      <c r="R49" s="5"/>
      <c r="S49" s="5"/>
      <c r="T49" s="5">
        <f t="shared" si="15"/>
        <v>44359</v>
      </c>
      <c r="U49" s="5">
        <f t="shared" si="15"/>
        <v>40033</v>
      </c>
      <c r="V49" s="5">
        <f t="shared" si="16"/>
        <v>230533</v>
      </c>
      <c r="W49" s="5">
        <f t="shared" si="16"/>
        <v>230533</v>
      </c>
      <c r="X49" s="5">
        <f t="shared" si="16"/>
        <v>0</v>
      </c>
      <c r="Y49" s="5">
        <f t="shared" si="16"/>
        <v>0</v>
      </c>
      <c r="Z49" s="5">
        <f t="shared" si="16"/>
        <v>0</v>
      </c>
      <c r="AA49" s="5">
        <f t="shared" si="16"/>
        <v>0</v>
      </c>
      <c r="AB49" s="261">
        <f t="shared" si="3"/>
        <v>0</v>
      </c>
      <c r="AC49" s="261">
        <f t="shared" si="4"/>
        <v>0</v>
      </c>
      <c r="AD49" s="261">
        <f t="shared" si="5"/>
        <v>0</v>
      </c>
      <c r="AE49" s="261">
        <f t="shared" si="6"/>
        <v>0</v>
      </c>
    </row>
    <row r="50" spans="1:31" s="3" customFormat="1" ht="15.75">
      <c r="A50" s="1">
        <v>23</v>
      </c>
      <c r="B50" s="85" t="s">
        <v>124</v>
      </c>
      <c r="C50" s="97">
        <v>3</v>
      </c>
      <c r="D50" s="5">
        <f>SUMIF($C$32:$C$47,"3",D$32:D$47)</f>
        <v>0</v>
      </c>
      <c r="E50" s="5">
        <f>SUMIF($C$32:$C$47,"3",E$32:E$47)</f>
        <v>0</v>
      </c>
      <c r="F50" s="5">
        <f>SUMIF($C$32:$C$47,"3",F$32:F$47)</f>
        <v>0</v>
      </c>
      <c r="G50" s="5">
        <f>SUMIF($C$32:$C$47,"3",G$32:G$47)</f>
        <v>0</v>
      </c>
      <c r="H50" s="5"/>
      <c r="I50" s="5"/>
      <c r="J50" s="5"/>
      <c r="K50" s="5"/>
      <c r="L50" s="5">
        <f>SUMIF($C$32:$C$47,"3",L$32:L$47)</f>
        <v>0</v>
      </c>
      <c r="M50" s="5">
        <f>SUMIF($C$32:$C$47,"3",M$32:M$47)</f>
        <v>0</v>
      </c>
      <c r="N50" s="5">
        <f>SUMIF($C$32:$C$47,"3",N$32:N$47)</f>
        <v>0</v>
      </c>
      <c r="O50" s="5">
        <f>SUMIF($C$32:$C$47,"3",O$32:O$47)</f>
        <v>0</v>
      </c>
      <c r="P50" s="5"/>
      <c r="Q50" s="5"/>
      <c r="R50" s="5"/>
      <c r="S50" s="5"/>
      <c r="T50" s="5">
        <f t="shared" si="15"/>
        <v>0</v>
      </c>
      <c r="U50" s="5">
        <f t="shared" si="15"/>
        <v>0</v>
      </c>
      <c r="V50" s="5">
        <f t="shared" si="16"/>
        <v>0</v>
      </c>
      <c r="W50" s="5">
        <f t="shared" si="16"/>
        <v>0</v>
      </c>
      <c r="X50" s="5">
        <f t="shared" si="16"/>
        <v>0</v>
      </c>
      <c r="Y50" s="5">
        <f t="shared" si="16"/>
        <v>0</v>
      </c>
      <c r="Z50" s="5">
        <f t="shared" si="16"/>
        <v>0</v>
      </c>
      <c r="AA50" s="5">
        <f t="shared" si="16"/>
        <v>0</v>
      </c>
      <c r="AB50" s="261">
        <f t="shared" si="3"/>
        <v>0</v>
      </c>
      <c r="AC50" s="261">
        <f t="shared" si="4"/>
        <v>0</v>
      </c>
      <c r="AD50" s="261">
        <f t="shared" si="5"/>
        <v>0</v>
      </c>
      <c r="AE50" s="261">
        <f t="shared" si="6"/>
        <v>0</v>
      </c>
    </row>
    <row r="51" spans="1:31" s="3" customFormat="1" ht="15.75">
      <c r="A51" s="1">
        <v>24</v>
      </c>
      <c r="B51" s="102" t="s">
        <v>204</v>
      </c>
      <c r="C51" s="97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261">
        <f t="shared" si="3"/>
        <v>0</v>
      </c>
      <c r="AC51" s="261">
        <f t="shared" si="4"/>
        <v>0</v>
      </c>
      <c r="AD51" s="261">
        <f t="shared" si="5"/>
        <v>0</v>
      </c>
      <c r="AE51" s="261">
        <f t="shared" si="6"/>
        <v>0</v>
      </c>
    </row>
    <row r="52" spans="1:31" s="3" customFormat="1" ht="47.25" hidden="1">
      <c r="A52" s="1"/>
      <c r="B52" s="61" t="s">
        <v>207</v>
      </c>
      <c r="C52" s="97"/>
      <c r="D52" s="5"/>
      <c r="E52" s="5"/>
      <c r="F52" s="5"/>
      <c r="G52" s="5"/>
      <c r="H52" s="5"/>
      <c r="I52" s="5"/>
      <c r="J52" s="5"/>
      <c r="K52" s="5"/>
      <c r="L52" s="113"/>
      <c r="M52" s="113"/>
      <c r="N52" s="113"/>
      <c r="O52" s="113"/>
      <c r="P52" s="113"/>
      <c r="Q52" s="113"/>
      <c r="R52" s="113"/>
      <c r="S52" s="113"/>
      <c r="T52" s="5">
        <f aca="true" t="shared" si="17" ref="T52:T74">D52+L52</f>
        <v>0</v>
      </c>
      <c r="U52" s="5">
        <f aca="true" t="shared" si="18" ref="U52:U74">E52+M52</f>
        <v>0</v>
      </c>
      <c r="V52" s="5">
        <f aca="true" t="shared" si="19" ref="V52:V74">F52+N52</f>
        <v>0</v>
      </c>
      <c r="W52" s="5">
        <f aca="true" t="shared" si="20" ref="W52:W74">G52+O52</f>
        <v>0</v>
      </c>
      <c r="X52" s="5">
        <f aca="true" t="shared" si="21" ref="X52:X74">H52+P52</f>
        <v>0</v>
      </c>
      <c r="Y52" s="5">
        <f aca="true" t="shared" si="22" ref="Y52:Y74">I52+Q52</f>
        <v>0</v>
      </c>
      <c r="Z52" s="5">
        <f aca="true" t="shared" si="23" ref="Z52:Z74">J52+R52</f>
        <v>0</v>
      </c>
      <c r="AA52" s="5">
        <f aca="true" t="shared" si="24" ref="AA52:AA74">K52+S52</f>
        <v>0</v>
      </c>
      <c r="AB52" s="261">
        <f t="shared" si="3"/>
        <v>0</v>
      </c>
      <c r="AC52" s="261">
        <f t="shared" si="4"/>
        <v>0</v>
      </c>
      <c r="AD52" s="261">
        <f t="shared" si="5"/>
        <v>0</v>
      </c>
      <c r="AE52" s="261">
        <f t="shared" si="6"/>
        <v>0</v>
      </c>
    </row>
    <row r="53" spans="1:31" s="3" customFormat="1" ht="15.75" hidden="1">
      <c r="A53" s="1"/>
      <c r="B53" s="61"/>
      <c r="C53" s="97"/>
      <c r="D53" s="5"/>
      <c r="E53" s="5"/>
      <c r="F53" s="5"/>
      <c r="G53" s="5"/>
      <c r="H53" s="5"/>
      <c r="I53" s="5"/>
      <c r="J53" s="5"/>
      <c r="K53" s="5"/>
      <c r="L53" s="113"/>
      <c r="M53" s="113"/>
      <c r="N53" s="113"/>
      <c r="O53" s="113"/>
      <c r="P53" s="113"/>
      <c r="Q53" s="113"/>
      <c r="R53" s="113"/>
      <c r="S53" s="113"/>
      <c r="T53" s="5">
        <f t="shared" si="17"/>
        <v>0</v>
      </c>
      <c r="U53" s="5">
        <f t="shared" si="18"/>
        <v>0</v>
      </c>
      <c r="V53" s="5">
        <f t="shared" si="19"/>
        <v>0</v>
      </c>
      <c r="W53" s="5">
        <f t="shared" si="20"/>
        <v>0</v>
      </c>
      <c r="X53" s="5">
        <f t="shared" si="21"/>
        <v>0</v>
      </c>
      <c r="Y53" s="5">
        <f t="shared" si="22"/>
        <v>0</v>
      </c>
      <c r="Z53" s="5">
        <f t="shared" si="23"/>
        <v>0</v>
      </c>
      <c r="AA53" s="5">
        <f t="shared" si="24"/>
        <v>0</v>
      </c>
      <c r="AB53" s="261">
        <f t="shared" si="3"/>
        <v>0</v>
      </c>
      <c r="AC53" s="261">
        <f t="shared" si="4"/>
        <v>0</v>
      </c>
      <c r="AD53" s="261">
        <f t="shared" si="5"/>
        <v>0</v>
      </c>
      <c r="AE53" s="261">
        <f t="shared" si="6"/>
        <v>0</v>
      </c>
    </row>
    <row r="54" spans="1:31" s="3" customFormat="1" ht="47.25" hidden="1">
      <c r="A54" s="1"/>
      <c r="B54" s="61" t="s">
        <v>206</v>
      </c>
      <c r="C54" s="97"/>
      <c r="D54" s="5"/>
      <c r="E54" s="5"/>
      <c r="F54" s="5"/>
      <c r="G54" s="5"/>
      <c r="H54" s="5"/>
      <c r="I54" s="5"/>
      <c r="J54" s="5"/>
      <c r="K54" s="5"/>
      <c r="L54" s="113"/>
      <c r="M54" s="113"/>
      <c r="N54" s="113"/>
      <c r="O54" s="113"/>
      <c r="P54" s="113"/>
      <c r="Q54" s="113"/>
      <c r="R54" s="113"/>
      <c r="S54" s="113"/>
      <c r="T54" s="5">
        <f t="shared" si="17"/>
        <v>0</v>
      </c>
      <c r="U54" s="5">
        <f t="shared" si="18"/>
        <v>0</v>
      </c>
      <c r="V54" s="5">
        <f t="shared" si="19"/>
        <v>0</v>
      </c>
      <c r="W54" s="5">
        <f t="shared" si="20"/>
        <v>0</v>
      </c>
      <c r="X54" s="5">
        <f t="shared" si="21"/>
        <v>0</v>
      </c>
      <c r="Y54" s="5">
        <f t="shared" si="22"/>
        <v>0</v>
      </c>
      <c r="Z54" s="5">
        <f t="shared" si="23"/>
        <v>0</v>
      </c>
      <c r="AA54" s="5">
        <f t="shared" si="24"/>
        <v>0</v>
      </c>
      <c r="AB54" s="261">
        <f t="shared" si="3"/>
        <v>0</v>
      </c>
      <c r="AC54" s="261">
        <f t="shared" si="4"/>
        <v>0</v>
      </c>
      <c r="AD54" s="261">
        <f t="shared" si="5"/>
        <v>0</v>
      </c>
      <c r="AE54" s="261">
        <f t="shared" si="6"/>
        <v>0</v>
      </c>
    </row>
    <row r="55" spans="1:31" s="3" customFormat="1" ht="15.75" hidden="1">
      <c r="A55" s="1"/>
      <c r="B55" s="61"/>
      <c r="C55" s="97"/>
      <c r="D55" s="5"/>
      <c r="E55" s="5"/>
      <c r="F55" s="5"/>
      <c r="G55" s="5"/>
      <c r="H55" s="5"/>
      <c r="I55" s="5"/>
      <c r="J55" s="5"/>
      <c r="K55" s="5"/>
      <c r="L55" s="113"/>
      <c r="M55" s="113"/>
      <c r="N55" s="113"/>
      <c r="O55" s="113"/>
      <c r="P55" s="113"/>
      <c r="Q55" s="113"/>
      <c r="R55" s="113"/>
      <c r="S55" s="113"/>
      <c r="T55" s="5">
        <f t="shared" si="17"/>
        <v>0</v>
      </c>
      <c r="U55" s="5">
        <f t="shared" si="18"/>
        <v>0</v>
      </c>
      <c r="V55" s="5">
        <f t="shared" si="19"/>
        <v>0</v>
      </c>
      <c r="W55" s="5">
        <f t="shared" si="20"/>
        <v>0</v>
      </c>
      <c r="X55" s="5">
        <f t="shared" si="21"/>
        <v>0</v>
      </c>
      <c r="Y55" s="5">
        <f t="shared" si="22"/>
        <v>0</v>
      </c>
      <c r="Z55" s="5">
        <f t="shared" si="23"/>
        <v>0</v>
      </c>
      <c r="AA55" s="5">
        <f t="shared" si="24"/>
        <v>0</v>
      </c>
      <c r="AB55" s="261">
        <f t="shared" si="3"/>
        <v>0</v>
      </c>
      <c r="AC55" s="261">
        <f t="shared" si="4"/>
        <v>0</v>
      </c>
      <c r="AD55" s="261">
        <f t="shared" si="5"/>
        <v>0</v>
      </c>
      <c r="AE55" s="261">
        <f t="shared" si="6"/>
        <v>0</v>
      </c>
    </row>
    <row r="56" spans="1:31" s="3" customFormat="1" ht="47.25" hidden="1">
      <c r="A56" s="1"/>
      <c r="B56" s="61" t="s">
        <v>205</v>
      </c>
      <c r="C56" s="97"/>
      <c r="D56" s="5"/>
      <c r="E56" s="5"/>
      <c r="F56" s="5"/>
      <c r="G56" s="5"/>
      <c r="H56" s="5"/>
      <c r="I56" s="5"/>
      <c r="J56" s="5"/>
      <c r="K56" s="5"/>
      <c r="L56" s="113"/>
      <c r="M56" s="113"/>
      <c r="N56" s="113"/>
      <c r="O56" s="113"/>
      <c r="P56" s="113"/>
      <c r="Q56" s="113"/>
      <c r="R56" s="113"/>
      <c r="S56" s="113"/>
      <c r="T56" s="5">
        <f t="shared" si="17"/>
        <v>0</v>
      </c>
      <c r="U56" s="5">
        <f t="shared" si="18"/>
        <v>0</v>
      </c>
      <c r="V56" s="5">
        <f t="shared" si="19"/>
        <v>0</v>
      </c>
      <c r="W56" s="5">
        <f t="shared" si="20"/>
        <v>0</v>
      </c>
      <c r="X56" s="5">
        <f t="shared" si="21"/>
        <v>0</v>
      </c>
      <c r="Y56" s="5">
        <f t="shared" si="22"/>
        <v>0</v>
      </c>
      <c r="Z56" s="5">
        <f t="shared" si="23"/>
        <v>0</v>
      </c>
      <c r="AA56" s="5">
        <f t="shared" si="24"/>
        <v>0</v>
      </c>
      <c r="AB56" s="261">
        <f t="shared" si="3"/>
        <v>0</v>
      </c>
      <c r="AC56" s="261">
        <f t="shared" si="4"/>
        <v>0</v>
      </c>
      <c r="AD56" s="261">
        <f t="shared" si="5"/>
        <v>0</v>
      </c>
      <c r="AE56" s="261">
        <f t="shared" si="6"/>
        <v>0</v>
      </c>
    </row>
    <row r="57" spans="1:31" s="3" customFormat="1" ht="15.75" hidden="1">
      <c r="A57" s="1"/>
      <c r="B57" s="118"/>
      <c r="C57" s="97">
        <v>2</v>
      </c>
      <c r="D57" s="5"/>
      <c r="E57" s="5"/>
      <c r="F57" s="5"/>
      <c r="G57" s="5"/>
      <c r="H57" s="5"/>
      <c r="I57" s="5"/>
      <c r="J57" s="5"/>
      <c r="K57" s="5"/>
      <c r="L57" s="113"/>
      <c r="M57" s="113"/>
      <c r="N57" s="113"/>
      <c r="O57" s="113"/>
      <c r="P57" s="113"/>
      <c r="Q57" s="113"/>
      <c r="R57" s="113"/>
      <c r="S57" s="113"/>
      <c r="T57" s="5">
        <f t="shared" si="17"/>
        <v>0</v>
      </c>
      <c r="U57" s="5">
        <f t="shared" si="18"/>
        <v>0</v>
      </c>
      <c r="V57" s="5">
        <f t="shared" si="19"/>
        <v>0</v>
      </c>
      <c r="W57" s="5">
        <f t="shared" si="20"/>
        <v>0</v>
      </c>
      <c r="X57" s="5">
        <f t="shared" si="21"/>
        <v>0</v>
      </c>
      <c r="Y57" s="5">
        <f t="shared" si="22"/>
        <v>0</v>
      </c>
      <c r="Z57" s="5">
        <f t="shared" si="23"/>
        <v>0</v>
      </c>
      <c r="AA57" s="5">
        <f t="shared" si="24"/>
        <v>0</v>
      </c>
      <c r="AB57" s="261">
        <f t="shared" si="3"/>
        <v>0</v>
      </c>
      <c r="AC57" s="261">
        <f t="shared" si="4"/>
        <v>0</v>
      </c>
      <c r="AD57" s="261">
        <f t="shared" si="5"/>
        <v>0</v>
      </c>
      <c r="AE57" s="261">
        <f t="shared" si="6"/>
        <v>0</v>
      </c>
    </row>
    <row r="58" spans="1:31" s="3" customFormat="1" ht="15.75" hidden="1">
      <c r="A58" s="1"/>
      <c r="B58" s="85"/>
      <c r="C58" s="97">
        <v>2</v>
      </c>
      <c r="D58" s="5"/>
      <c r="E58" s="5"/>
      <c r="F58" s="5"/>
      <c r="G58" s="5"/>
      <c r="H58" s="5"/>
      <c r="I58" s="5"/>
      <c r="J58" s="5"/>
      <c r="K58" s="5"/>
      <c r="L58" s="113"/>
      <c r="M58" s="113"/>
      <c r="N58" s="113"/>
      <c r="O58" s="113"/>
      <c r="P58" s="113"/>
      <c r="Q58" s="113"/>
      <c r="R58" s="113"/>
      <c r="S58" s="113"/>
      <c r="T58" s="5">
        <f t="shared" si="17"/>
        <v>0</v>
      </c>
      <c r="U58" s="5">
        <f t="shared" si="18"/>
        <v>0</v>
      </c>
      <c r="V58" s="5">
        <f t="shared" si="19"/>
        <v>0</v>
      </c>
      <c r="W58" s="5">
        <f t="shared" si="20"/>
        <v>0</v>
      </c>
      <c r="X58" s="5">
        <f t="shared" si="21"/>
        <v>0</v>
      </c>
      <c r="Y58" s="5">
        <f t="shared" si="22"/>
        <v>0</v>
      </c>
      <c r="Z58" s="5">
        <f t="shared" si="23"/>
        <v>0</v>
      </c>
      <c r="AA58" s="5">
        <f t="shared" si="24"/>
        <v>0</v>
      </c>
      <c r="AB58" s="261">
        <f t="shared" si="3"/>
        <v>0</v>
      </c>
      <c r="AC58" s="261">
        <f t="shared" si="4"/>
        <v>0</v>
      </c>
      <c r="AD58" s="261">
        <f t="shared" si="5"/>
        <v>0</v>
      </c>
      <c r="AE58" s="261">
        <f t="shared" si="6"/>
        <v>0</v>
      </c>
    </row>
    <row r="59" spans="1:31" s="3" customFormat="1" ht="47.25">
      <c r="A59" s="1" t="s">
        <v>701</v>
      </c>
      <c r="B59" s="61" t="s">
        <v>702</v>
      </c>
      <c r="C59" s="97">
        <v>2</v>
      </c>
      <c r="D59" s="5"/>
      <c r="E59" s="5">
        <v>0</v>
      </c>
      <c r="F59" s="5">
        <v>159165</v>
      </c>
      <c r="G59" s="5">
        <v>159165</v>
      </c>
      <c r="H59" s="5"/>
      <c r="I59" s="5"/>
      <c r="J59" s="5"/>
      <c r="K59" s="5"/>
      <c r="L59" s="113"/>
      <c r="M59" s="113"/>
      <c r="N59" s="113"/>
      <c r="O59" s="113"/>
      <c r="P59" s="113"/>
      <c r="Q59" s="113"/>
      <c r="R59" s="113"/>
      <c r="S59" s="113"/>
      <c r="T59" s="5">
        <f t="shared" si="17"/>
        <v>0</v>
      </c>
      <c r="U59" s="5">
        <f t="shared" si="18"/>
        <v>0</v>
      </c>
      <c r="V59" s="5">
        <f t="shared" si="19"/>
        <v>159165</v>
      </c>
      <c r="W59" s="5">
        <f t="shared" si="20"/>
        <v>159165</v>
      </c>
      <c r="X59" s="5">
        <f t="shared" si="21"/>
        <v>0</v>
      </c>
      <c r="Y59" s="5">
        <f t="shared" si="22"/>
        <v>0</v>
      </c>
      <c r="Z59" s="5">
        <f t="shared" si="23"/>
        <v>0</v>
      </c>
      <c r="AA59" s="5">
        <f t="shared" si="24"/>
        <v>0</v>
      </c>
      <c r="AB59" s="261">
        <f t="shared" si="3"/>
        <v>0</v>
      </c>
      <c r="AC59" s="261">
        <f t="shared" si="4"/>
        <v>0</v>
      </c>
      <c r="AD59" s="261">
        <f t="shared" si="5"/>
        <v>0</v>
      </c>
      <c r="AE59" s="261">
        <f t="shared" si="6"/>
        <v>0</v>
      </c>
    </row>
    <row r="60" spans="1:31" s="3" customFormat="1" ht="31.5">
      <c r="A60" s="1">
        <v>25</v>
      </c>
      <c r="B60" s="61" t="s">
        <v>370</v>
      </c>
      <c r="C60" s="97"/>
      <c r="D60" s="5">
        <f>SUM(D57:D59)</f>
        <v>0</v>
      </c>
      <c r="E60" s="5">
        <f>SUM(E57:E59)</f>
        <v>0</v>
      </c>
      <c r="F60" s="5">
        <f>SUM(F57:F59)</f>
        <v>159165</v>
      </c>
      <c r="G60" s="5">
        <f>SUM(G57:G59)</f>
        <v>159165</v>
      </c>
      <c r="H60" s="5"/>
      <c r="I60" s="5"/>
      <c r="J60" s="5"/>
      <c r="K60" s="5"/>
      <c r="L60" s="113"/>
      <c r="M60" s="113"/>
      <c r="N60" s="113"/>
      <c r="O60" s="113"/>
      <c r="P60" s="113"/>
      <c r="Q60" s="113"/>
      <c r="R60" s="113"/>
      <c r="S60" s="113"/>
      <c r="T60" s="5">
        <f t="shared" si="17"/>
        <v>0</v>
      </c>
      <c r="U60" s="5">
        <f t="shared" si="18"/>
        <v>0</v>
      </c>
      <c r="V60" s="5">
        <f t="shared" si="19"/>
        <v>159165</v>
      </c>
      <c r="W60" s="5">
        <f t="shared" si="20"/>
        <v>159165</v>
      </c>
      <c r="X60" s="5">
        <f t="shared" si="21"/>
        <v>0</v>
      </c>
      <c r="Y60" s="5">
        <f t="shared" si="22"/>
        <v>0</v>
      </c>
      <c r="Z60" s="5">
        <f t="shared" si="23"/>
        <v>0</v>
      </c>
      <c r="AA60" s="5">
        <f t="shared" si="24"/>
        <v>0</v>
      </c>
      <c r="AB60" s="261">
        <f t="shared" si="3"/>
        <v>0</v>
      </c>
      <c r="AC60" s="261">
        <f t="shared" si="4"/>
        <v>0</v>
      </c>
      <c r="AD60" s="261">
        <f t="shared" si="5"/>
        <v>0</v>
      </c>
      <c r="AE60" s="261">
        <f t="shared" si="6"/>
        <v>0</v>
      </c>
    </row>
    <row r="61" spans="1:31" s="3" customFormat="1" ht="47.25" hidden="1">
      <c r="A61" s="1"/>
      <c r="B61" s="61" t="s">
        <v>208</v>
      </c>
      <c r="C61" s="97"/>
      <c r="D61" s="5"/>
      <c r="E61" s="5"/>
      <c r="F61" s="5"/>
      <c r="G61" s="5"/>
      <c r="H61" s="5"/>
      <c r="I61" s="5"/>
      <c r="J61" s="5"/>
      <c r="K61" s="5"/>
      <c r="L61" s="113"/>
      <c r="M61" s="113"/>
      <c r="N61" s="113"/>
      <c r="O61" s="113"/>
      <c r="P61" s="113"/>
      <c r="Q61" s="113"/>
      <c r="R61" s="113"/>
      <c r="S61" s="113"/>
      <c r="T61" s="5">
        <f t="shared" si="17"/>
        <v>0</v>
      </c>
      <c r="U61" s="5">
        <f t="shared" si="18"/>
        <v>0</v>
      </c>
      <c r="V61" s="5">
        <f t="shared" si="19"/>
        <v>0</v>
      </c>
      <c r="W61" s="5">
        <f t="shared" si="20"/>
        <v>0</v>
      </c>
      <c r="X61" s="5">
        <f t="shared" si="21"/>
        <v>0</v>
      </c>
      <c r="Y61" s="5">
        <f t="shared" si="22"/>
        <v>0</v>
      </c>
      <c r="Z61" s="5">
        <f t="shared" si="23"/>
        <v>0</v>
      </c>
      <c r="AA61" s="5">
        <f t="shared" si="24"/>
        <v>0</v>
      </c>
      <c r="AB61" s="261">
        <f t="shared" si="3"/>
        <v>0</v>
      </c>
      <c r="AC61" s="261">
        <f t="shared" si="4"/>
        <v>0</v>
      </c>
      <c r="AD61" s="261">
        <f t="shared" si="5"/>
        <v>0</v>
      </c>
      <c r="AE61" s="261">
        <f t="shared" si="6"/>
        <v>0</v>
      </c>
    </row>
    <row r="62" spans="1:31" s="3" customFormat="1" ht="15.75" hidden="1">
      <c r="A62" s="1"/>
      <c r="B62" s="61"/>
      <c r="C62" s="97"/>
      <c r="D62" s="5"/>
      <c r="E62" s="5"/>
      <c r="F62" s="5"/>
      <c r="G62" s="5"/>
      <c r="H62" s="5"/>
      <c r="I62" s="5"/>
      <c r="J62" s="5"/>
      <c r="K62" s="5"/>
      <c r="L62" s="113"/>
      <c r="M62" s="113"/>
      <c r="N62" s="113"/>
      <c r="O62" s="113"/>
      <c r="P62" s="113"/>
      <c r="Q62" s="113"/>
      <c r="R62" s="113"/>
      <c r="S62" s="113"/>
      <c r="T62" s="5">
        <f t="shared" si="17"/>
        <v>0</v>
      </c>
      <c r="U62" s="5">
        <f t="shared" si="18"/>
        <v>0</v>
      </c>
      <c r="V62" s="5">
        <f t="shared" si="19"/>
        <v>0</v>
      </c>
      <c r="W62" s="5">
        <f t="shared" si="20"/>
        <v>0</v>
      </c>
      <c r="X62" s="5">
        <f t="shared" si="21"/>
        <v>0</v>
      </c>
      <c r="Y62" s="5">
        <f t="shared" si="22"/>
        <v>0</v>
      </c>
      <c r="Z62" s="5">
        <f t="shared" si="23"/>
        <v>0</v>
      </c>
      <c r="AA62" s="5">
        <f t="shared" si="24"/>
        <v>0</v>
      </c>
      <c r="AB62" s="261">
        <f t="shared" si="3"/>
        <v>0</v>
      </c>
      <c r="AC62" s="261">
        <f t="shared" si="4"/>
        <v>0</v>
      </c>
      <c r="AD62" s="261">
        <f t="shared" si="5"/>
        <v>0</v>
      </c>
      <c r="AE62" s="261">
        <f t="shared" si="6"/>
        <v>0</v>
      </c>
    </row>
    <row r="63" spans="1:31" s="3" customFormat="1" ht="47.25">
      <c r="A63" s="1">
        <v>26</v>
      </c>
      <c r="B63" s="61" t="s">
        <v>209</v>
      </c>
      <c r="C63" s="97"/>
      <c r="D63" s="5">
        <v>0</v>
      </c>
      <c r="E63" s="5">
        <v>0</v>
      </c>
      <c r="F63" s="5">
        <v>0</v>
      </c>
      <c r="G63" s="5">
        <v>0</v>
      </c>
      <c r="H63" s="5"/>
      <c r="I63" s="5"/>
      <c r="J63" s="5"/>
      <c r="K63" s="5"/>
      <c r="L63" s="113"/>
      <c r="M63" s="113"/>
      <c r="N63" s="113"/>
      <c r="O63" s="113"/>
      <c r="P63" s="113"/>
      <c r="Q63" s="113"/>
      <c r="R63" s="113"/>
      <c r="S63" s="113"/>
      <c r="T63" s="5">
        <f t="shared" si="17"/>
        <v>0</v>
      </c>
      <c r="U63" s="5">
        <f t="shared" si="18"/>
        <v>0</v>
      </c>
      <c r="V63" s="5">
        <f t="shared" si="19"/>
        <v>0</v>
      </c>
      <c r="W63" s="5">
        <f t="shared" si="20"/>
        <v>0</v>
      </c>
      <c r="X63" s="5">
        <f t="shared" si="21"/>
        <v>0</v>
      </c>
      <c r="Y63" s="5">
        <f t="shared" si="22"/>
        <v>0</v>
      </c>
      <c r="Z63" s="5">
        <f t="shared" si="23"/>
        <v>0</v>
      </c>
      <c r="AA63" s="5">
        <f t="shared" si="24"/>
        <v>0</v>
      </c>
      <c r="AB63" s="261">
        <f t="shared" si="3"/>
        <v>0</v>
      </c>
      <c r="AC63" s="261">
        <f t="shared" si="4"/>
        <v>0</v>
      </c>
      <c r="AD63" s="261">
        <f t="shared" si="5"/>
        <v>0</v>
      </c>
      <c r="AE63" s="261">
        <f t="shared" si="6"/>
        <v>0</v>
      </c>
    </row>
    <row r="64" spans="1:31" s="3" customFormat="1" ht="15.75" hidden="1">
      <c r="A64" s="1"/>
      <c r="B64" s="61"/>
      <c r="C64" s="97"/>
      <c r="D64" s="5"/>
      <c r="E64" s="5"/>
      <c r="F64" s="5"/>
      <c r="G64" s="5"/>
      <c r="H64" s="5"/>
      <c r="I64" s="5"/>
      <c r="J64" s="5"/>
      <c r="K64" s="5"/>
      <c r="L64" s="113"/>
      <c r="M64" s="113"/>
      <c r="N64" s="113"/>
      <c r="O64" s="113"/>
      <c r="P64" s="113"/>
      <c r="Q64" s="113"/>
      <c r="R64" s="113"/>
      <c r="S64" s="113"/>
      <c r="T64" s="5">
        <f t="shared" si="17"/>
        <v>0</v>
      </c>
      <c r="U64" s="5">
        <f t="shared" si="18"/>
        <v>0</v>
      </c>
      <c r="V64" s="5">
        <f t="shared" si="19"/>
        <v>0</v>
      </c>
      <c r="W64" s="5">
        <f t="shared" si="20"/>
        <v>0</v>
      </c>
      <c r="X64" s="5">
        <f t="shared" si="21"/>
        <v>0</v>
      </c>
      <c r="Y64" s="5">
        <f t="shared" si="22"/>
        <v>0</v>
      </c>
      <c r="Z64" s="5">
        <f t="shared" si="23"/>
        <v>0</v>
      </c>
      <c r="AA64" s="5">
        <f t="shared" si="24"/>
        <v>0</v>
      </c>
      <c r="AB64" s="261">
        <f t="shared" si="3"/>
        <v>0</v>
      </c>
      <c r="AC64" s="261">
        <f t="shared" si="4"/>
        <v>0</v>
      </c>
      <c r="AD64" s="261">
        <f t="shared" si="5"/>
        <v>0</v>
      </c>
      <c r="AE64" s="261">
        <f t="shared" si="6"/>
        <v>0</v>
      </c>
    </row>
    <row r="65" spans="1:31" s="3" customFormat="1" ht="15.75">
      <c r="A65" s="1">
        <v>27</v>
      </c>
      <c r="B65" s="61" t="s">
        <v>210</v>
      </c>
      <c r="C65" s="97"/>
      <c r="D65" s="5">
        <v>0</v>
      </c>
      <c r="E65" s="5">
        <v>0</v>
      </c>
      <c r="F65" s="5">
        <v>0</v>
      </c>
      <c r="G65" s="5">
        <v>0</v>
      </c>
      <c r="H65" s="5"/>
      <c r="I65" s="5"/>
      <c r="J65" s="5"/>
      <c r="K65" s="5"/>
      <c r="L65" s="113"/>
      <c r="M65" s="113"/>
      <c r="N65" s="113"/>
      <c r="O65" s="113"/>
      <c r="P65" s="113"/>
      <c r="Q65" s="113"/>
      <c r="R65" s="113"/>
      <c r="S65" s="113"/>
      <c r="T65" s="5">
        <f t="shared" si="17"/>
        <v>0</v>
      </c>
      <c r="U65" s="5">
        <f t="shared" si="18"/>
        <v>0</v>
      </c>
      <c r="V65" s="5">
        <f t="shared" si="19"/>
        <v>0</v>
      </c>
      <c r="W65" s="5">
        <f t="shared" si="20"/>
        <v>0</v>
      </c>
      <c r="X65" s="5">
        <f t="shared" si="21"/>
        <v>0</v>
      </c>
      <c r="Y65" s="5">
        <f t="shared" si="22"/>
        <v>0</v>
      </c>
      <c r="Z65" s="5">
        <f t="shared" si="23"/>
        <v>0</v>
      </c>
      <c r="AA65" s="5">
        <f t="shared" si="24"/>
        <v>0</v>
      </c>
      <c r="AB65" s="261">
        <f t="shared" si="3"/>
        <v>0</v>
      </c>
      <c r="AC65" s="261">
        <f t="shared" si="4"/>
        <v>0</v>
      </c>
      <c r="AD65" s="261">
        <f t="shared" si="5"/>
        <v>0</v>
      </c>
      <c r="AE65" s="261">
        <f t="shared" si="6"/>
        <v>0</v>
      </c>
    </row>
    <row r="66" spans="1:31" s="3" customFormat="1" ht="15.75" hidden="1">
      <c r="A66" s="1"/>
      <c r="B66" s="61"/>
      <c r="C66" s="97"/>
      <c r="D66" s="5"/>
      <c r="E66" s="5"/>
      <c r="F66" s="5"/>
      <c r="G66" s="5"/>
      <c r="H66" s="5"/>
      <c r="I66" s="5"/>
      <c r="J66" s="5"/>
      <c r="K66" s="5"/>
      <c r="L66" s="113"/>
      <c r="M66" s="113"/>
      <c r="N66" s="113"/>
      <c r="O66" s="113"/>
      <c r="P66" s="113"/>
      <c r="Q66" s="113"/>
      <c r="R66" s="113"/>
      <c r="S66" s="113"/>
      <c r="T66" s="5">
        <f t="shared" si="17"/>
        <v>0</v>
      </c>
      <c r="U66" s="5">
        <f t="shared" si="18"/>
        <v>0</v>
      </c>
      <c r="V66" s="5">
        <f t="shared" si="19"/>
        <v>0</v>
      </c>
      <c r="W66" s="5">
        <f t="shared" si="20"/>
        <v>0</v>
      </c>
      <c r="X66" s="5">
        <f t="shared" si="21"/>
        <v>0</v>
      </c>
      <c r="Y66" s="5">
        <f t="shared" si="22"/>
        <v>0</v>
      </c>
      <c r="Z66" s="5">
        <f t="shared" si="23"/>
        <v>0</v>
      </c>
      <c r="AA66" s="5">
        <f t="shared" si="24"/>
        <v>0</v>
      </c>
      <c r="AB66" s="261">
        <f t="shared" si="3"/>
        <v>0</v>
      </c>
      <c r="AC66" s="261">
        <f t="shared" si="4"/>
        <v>0</v>
      </c>
      <c r="AD66" s="261">
        <f t="shared" si="5"/>
        <v>0</v>
      </c>
      <c r="AE66" s="261">
        <f t="shared" si="6"/>
        <v>0</v>
      </c>
    </row>
    <row r="67" spans="1:31" s="3" customFormat="1" ht="15.75" hidden="1">
      <c r="A67" s="1"/>
      <c r="B67" s="235"/>
      <c r="C67" s="97"/>
      <c r="D67" s="5"/>
      <c r="E67" s="5"/>
      <c r="F67" s="5"/>
      <c r="G67" s="5"/>
      <c r="H67" s="5"/>
      <c r="I67" s="5"/>
      <c r="J67" s="5"/>
      <c r="K67" s="5"/>
      <c r="L67" s="113"/>
      <c r="M67" s="113"/>
      <c r="N67" s="113"/>
      <c r="O67" s="113"/>
      <c r="P67" s="113"/>
      <c r="Q67" s="113"/>
      <c r="R67" s="113"/>
      <c r="S67" s="113"/>
      <c r="T67" s="5">
        <f t="shared" si="17"/>
        <v>0</v>
      </c>
      <c r="U67" s="5">
        <f t="shared" si="18"/>
        <v>0</v>
      </c>
      <c r="V67" s="5">
        <f t="shared" si="19"/>
        <v>0</v>
      </c>
      <c r="W67" s="5">
        <f t="shared" si="20"/>
        <v>0</v>
      </c>
      <c r="X67" s="5">
        <f t="shared" si="21"/>
        <v>0</v>
      </c>
      <c r="Y67" s="5">
        <f t="shared" si="22"/>
        <v>0</v>
      </c>
      <c r="Z67" s="5">
        <f t="shared" si="23"/>
        <v>0</v>
      </c>
      <c r="AA67" s="5">
        <f t="shared" si="24"/>
        <v>0</v>
      </c>
      <c r="AB67" s="261">
        <f t="shared" si="3"/>
        <v>0</v>
      </c>
      <c r="AC67" s="261">
        <f t="shared" si="4"/>
        <v>0</v>
      </c>
      <c r="AD67" s="261">
        <f t="shared" si="5"/>
        <v>0</v>
      </c>
      <c r="AE67" s="261">
        <f t="shared" si="6"/>
        <v>0</v>
      </c>
    </row>
    <row r="68" spans="1:31" s="3" customFormat="1" ht="15.75" hidden="1">
      <c r="A68" s="1"/>
      <c r="B68" s="85"/>
      <c r="C68" s="97"/>
      <c r="D68" s="5"/>
      <c r="E68" s="5"/>
      <c r="F68" s="5"/>
      <c r="G68" s="5"/>
      <c r="H68" s="5"/>
      <c r="I68" s="5"/>
      <c r="J68" s="5"/>
      <c r="K68" s="5"/>
      <c r="L68" s="113"/>
      <c r="M68" s="113"/>
      <c r="N68" s="113"/>
      <c r="O68" s="113"/>
      <c r="P68" s="113"/>
      <c r="Q68" s="113"/>
      <c r="R68" s="113"/>
      <c r="S68" s="113"/>
      <c r="T68" s="5">
        <f t="shared" si="17"/>
        <v>0</v>
      </c>
      <c r="U68" s="5">
        <f t="shared" si="18"/>
        <v>0</v>
      </c>
      <c r="V68" s="5">
        <f t="shared" si="19"/>
        <v>0</v>
      </c>
      <c r="W68" s="5">
        <f t="shared" si="20"/>
        <v>0</v>
      </c>
      <c r="X68" s="5">
        <f t="shared" si="21"/>
        <v>0</v>
      </c>
      <c r="Y68" s="5">
        <f t="shared" si="22"/>
        <v>0</v>
      </c>
      <c r="Z68" s="5">
        <f t="shared" si="23"/>
        <v>0</v>
      </c>
      <c r="AA68" s="5">
        <f t="shared" si="24"/>
        <v>0</v>
      </c>
      <c r="AB68" s="261">
        <f t="shared" si="3"/>
        <v>0</v>
      </c>
      <c r="AC68" s="261">
        <f t="shared" si="4"/>
        <v>0</v>
      </c>
      <c r="AD68" s="261">
        <f t="shared" si="5"/>
        <v>0</v>
      </c>
      <c r="AE68" s="261">
        <f t="shared" si="6"/>
        <v>0</v>
      </c>
    </row>
    <row r="69" spans="1:31" s="3" customFormat="1" ht="31.5">
      <c r="A69" s="1">
        <v>28</v>
      </c>
      <c r="B69" s="61" t="s">
        <v>211</v>
      </c>
      <c r="C69" s="97"/>
      <c r="D69" s="5">
        <f>SUM(D67:D68)</f>
        <v>0</v>
      </c>
      <c r="E69" s="5">
        <f>SUM(E67:E68)</f>
        <v>0</v>
      </c>
      <c r="F69" s="5">
        <f>SUM(F67:F68)</f>
        <v>0</v>
      </c>
      <c r="G69" s="5">
        <f>SUM(G67:G68)</f>
        <v>0</v>
      </c>
      <c r="H69" s="5"/>
      <c r="I69" s="5"/>
      <c r="J69" s="5"/>
      <c r="K69" s="5"/>
      <c r="L69" s="113"/>
      <c r="M69" s="113"/>
      <c r="N69" s="113"/>
      <c r="O69" s="113"/>
      <c r="P69" s="113"/>
      <c r="Q69" s="113"/>
      <c r="R69" s="113"/>
      <c r="S69" s="113"/>
      <c r="T69" s="5">
        <f t="shared" si="17"/>
        <v>0</v>
      </c>
      <c r="U69" s="5">
        <f t="shared" si="18"/>
        <v>0</v>
      </c>
      <c r="V69" s="5">
        <f t="shared" si="19"/>
        <v>0</v>
      </c>
      <c r="W69" s="5">
        <f t="shared" si="20"/>
        <v>0</v>
      </c>
      <c r="X69" s="5">
        <f t="shared" si="21"/>
        <v>0</v>
      </c>
      <c r="Y69" s="5">
        <f t="shared" si="22"/>
        <v>0</v>
      </c>
      <c r="Z69" s="5">
        <f t="shared" si="23"/>
        <v>0</v>
      </c>
      <c r="AA69" s="5">
        <f t="shared" si="24"/>
        <v>0</v>
      </c>
      <c r="AB69" s="261">
        <f t="shared" si="3"/>
        <v>0</v>
      </c>
      <c r="AC69" s="261">
        <f t="shared" si="4"/>
        <v>0</v>
      </c>
      <c r="AD69" s="261">
        <f t="shared" si="5"/>
        <v>0</v>
      </c>
      <c r="AE69" s="261">
        <f t="shared" si="6"/>
        <v>0</v>
      </c>
    </row>
    <row r="70" spans="1:31" s="3" customFormat="1" ht="15.75">
      <c r="A70" s="1">
        <v>29</v>
      </c>
      <c r="B70" s="9" t="s">
        <v>46</v>
      </c>
      <c r="C70" s="97"/>
      <c r="D70" s="14">
        <f>SUM(D71:D73)</f>
        <v>0</v>
      </c>
      <c r="E70" s="14">
        <f>SUM(E71:E73)</f>
        <v>0</v>
      </c>
      <c r="F70" s="14">
        <f>SUM(F71:F73)</f>
        <v>159165</v>
      </c>
      <c r="G70" s="14">
        <f>SUM(G71:G73)</f>
        <v>159165</v>
      </c>
      <c r="H70" s="14"/>
      <c r="I70" s="14"/>
      <c r="J70" s="14"/>
      <c r="K70" s="14"/>
      <c r="L70" s="14">
        <f>SUM(L71:L73)</f>
        <v>0</v>
      </c>
      <c r="M70" s="14">
        <f>SUM(M71:M73)</f>
        <v>0</v>
      </c>
      <c r="N70" s="14">
        <f>SUM(N71:N73)</f>
        <v>0</v>
      </c>
      <c r="O70" s="14">
        <f>SUM(O71:O73)</f>
        <v>0</v>
      </c>
      <c r="P70" s="14"/>
      <c r="Q70" s="14"/>
      <c r="R70" s="14"/>
      <c r="S70" s="14"/>
      <c r="T70" s="14">
        <f t="shared" si="17"/>
        <v>0</v>
      </c>
      <c r="U70" s="14">
        <f t="shared" si="18"/>
        <v>0</v>
      </c>
      <c r="V70" s="14">
        <f t="shared" si="19"/>
        <v>159165</v>
      </c>
      <c r="W70" s="14">
        <f t="shared" si="20"/>
        <v>159165</v>
      </c>
      <c r="X70" s="14">
        <f t="shared" si="21"/>
        <v>0</v>
      </c>
      <c r="Y70" s="14">
        <f t="shared" si="22"/>
        <v>0</v>
      </c>
      <c r="Z70" s="14">
        <f t="shared" si="23"/>
        <v>0</v>
      </c>
      <c r="AA70" s="14">
        <f t="shared" si="24"/>
        <v>0</v>
      </c>
      <c r="AB70" s="261">
        <f t="shared" si="3"/>
        <v>0</v>
      </c>
      <c r="AC70" s="261">
        <f t="shared" si="4"/>
        <v>0</v>
      </c>
      <c r="AD70" s="261">
        <f t="shared" si="5"/>
        <v>0</v>
      </c>
      <c r="AE70" s="261">
        <f t="shared" si="6"/>
        <v>0</v>
      </c>
    </row>
    <row r="71" spans="1:31" s="3" customFormat="1" ht="15.75">
      <c r="A71" s="1">
        <v>30</v>
      </c>
      <c r="B71" s="85" t="s">
        <v>382</v>
      </c>
      <c r="C71" s="97">
        <v>1</v>
      </c>
      <c r="D71" s="5">
        <f>SUMIF($C$51:$C$70,"1",D$51:D$70)</f>
        <v>0</v>
      </c>
      <c r="E71" s="5">
        <f>SUMIF($C$51:$C$70,"1",E$51:E$70)</f>
        <v>0</v>
      </c>
      <c r="F71" s="5">
        <f>SUMIF($C$51:$C$70,"1",F$51:F$70)</f>
        <v>0</v>
      </c>
      <c r="G71" s="5">
        <f>SUMIF($C$51:$C$70,"1",G$51:G$70)</f>
        <v>0</v>
      </c>
      <c r="H71" s="5"/>
      <c r="I71" s="5"/>
      <c r="J71" s="5"/>
      <c r="K71" s="5"/>
      <c r="L71" s="5">
        <f>SUMIF($C$51:$C$70,"1",L$51:L$70)</f>
        <v>0</v>
      </c>
      <c r="M71" s="5">
        <f>SUMIF($C$51:$C$70,"1",M$51:M$70)</f>
        <v>0</v>
      </c>
      <c r="N71" s="5">
        <f>SUMIF($C$51:$C$70,"1",N$51:N$70)</f>
        <v>0</v>
      </c>
      <c r="O71" s="5">
        <f>SUMIF($C$51:$C$70,"1",O$51:O$70)</f>
        <v>0</v>
      </c>
      <c r="P71" s="5"/>
      <c r="Q71" s="5"/>
      <c r="R71" s="5"/>
      <c r="S71" s="5"/>
      <c r="T71" s="5">
        <f t="shared" si="17"/>
        <v>0</v>
      </c>
      <c r="U71" s="5">
        <f t="shared" si="18"/>
        <v>0</v>
      </c>
      <c r="V71" s="5">
        <f t="shared" si="19"/>
        <v>0</v>
      </c>
      <c r="W71" s="5">
        <f t="shared" si="20"/>
        <v>0</v>
      </c>
      <c r="X71" s="5">
        <f t="shared" si="21"/>
        <v>0</v>
      </c>
      <c r="Y71" s="5">
        <f t="shared" si="22"/>
        <v>0</v>
      </c>
      <c r="Z71" s="5">
        <f t="shared" si="23"/>
        <v>0</v>
      </c>
      <c r="AA71" s="5">
        <f t="shared" si="24"/>
        <v>0</v>
      </c>
      <c r="AB71" s="261">
        <f t="shared" si="3"/>
        <v>0</v>
      </c>
      <c r="AC71" s="261">
        <f t="shared" si="4"/>
        <v>0</v>
      </c>
      <c r="AD71" s="261">
        <f t="shared" si="5"/>
        <v>0</v>
      </c>
      <c r="AE71" s="261">
        <f t="shared" si="6"/>
        <v>0</v>
      </c>
    </row>
    <row r="72" spans="1:31" s="3" customFormat="1" ht="15.75">
      <c r="A72" s="1">
        <v>31</v>
      </c>
      <c r="B72" s="85" t="s">
        <v>229</v>
      </c>
      <c r="C72" s="97">
        <v>2</v>
      </c>
      <c r="D72" s="5">
        <f>SUMIF($C$51:$C$70,"2",D$51:D$70)</f>
        <v>0</v>
      </c>
      <c r="E72" s="5">
        <f>SUMIF($C$51:$C$70,"2",E$51:E$70)</f>
        <v>0</v>
      </c>
      <c r="F72" s="5">
        <f>SUMIF($C$51:$C$70,"2",F$51:F$70)</f>
        <v>159165</v>
      </c>
      <c r="G72" s="5">
        <f>SUMIF($C$51:$C$70,"2",G$51:G$70)</f>
        <v>159165</v>
      </c>
      <c r="H72" s="5"/>
      <c r="I72" s="5"/>
      <c r="J72" s="5"/>
      <c r="K72" s="5"/>
      <c r="L72" s="5">
        <f>SUMIF($C$51:$C$70,"2",L$51:L$70)</f>
        <v>0</v>
      </c>
      <c r="M72" s="5">
        <f>SUMIF($C$51:$C$70,"2",M$51:M$70)</f>
        <v>0</v>
      </c>
      <c r="N72" s="5">
        <f>SUMIF($C$51:$C$70,"2",N$51:N$70)</f>
        <v>0</v>
      </c>
      <c r="O72" s="5">
        <f>SUMIF($C$51:$C$70,"2",O$51:O$70)</f>
        <v>0</v>
      </c>
      <c r="P72" s="5"/>
      <c r="Q72" s="5"/>
      <c r="R72" s="5"/>
      <c r="S72" s="5"/>
      <c r="T72" s="5">
        <f t="shared" si="17"/>
        <v>0</v>
      </c>
      <c r="U72" s="5">
        <f t="shared" si="18"/>
        <v>0</v>
      </c>
      <c r="V72" s="5">
        <f t="shared" si="19"/>
        <v>159165</v>
      </c>
      <c r="W72" s="5">
        <f t="shared" si="20"/>
        <v>159165</v>
      </c>
      <c r="X72" s="5">
        <f t="shared" si="21"/>
        <v>0</v>
      </c>
      <c r="Y72" s="5">
        <f t="shared" si="22"/>
        <v>0</v>
      </c>
      <c r="Z72" s="5">
        <f t="shared" si="23"/>
        <v>0</v>
      </c>
      <c r="AA72" s="5">
        <f t="shared" si="24"/>
        <v>0</v>
      </c>
      <c r="AB72" s="261">
        <f t="shared" si="3"/>
        <v>0</v>
      </c>
      <c r="AC72" s="261">
        <f t="shared" si="4"/>
        <v>0</v>
      </c>
      <c r="AD72" s="261">
        <f t="shared" si="5"/>
        <v>0</v>
      </c>
      <c r="AE72" s="261">
        <f t="shared" si="6"/>
        <v>0</v>
      </c>
    </row>
    <row r="73" spans="1:31" s="3" customFormat="1" ht="15.75">
      <c r="A73" s="1">
        <v>32</v>
      </c>
      <c r="B73" s="85" t="s">
        <v>124</v>
      </c>
      <c r="C73" s="97">
        <v>3</v>
      </c>
      <c r="D73" s="5">
        <f>SUMIF($C$51:$C$70,"3",D$51:D$70)</f>
        <v>0</v>
      </c>
      <c r="E73" s="5">
        <f>SUMIF($C$51:$C$70,"3",E$51:E$70)</f>
        <v>0</v>
      </c>
      <c r="F73" s="5">
        <f>SUMIF($C$51:$C$70,"3",F$51:F$70)</f>
        <v>0</v>
      </c>
      <c r="G73" s="5">
        <f>SUMIF($C$51:$C$70,"3",G$51:G$70)</f>
        <v>0</v>
      </c>
      <c r="H73" s="5"/>
      <c r="I73" s="5"/>
      <c r="J73" s="5"/>
      <c r="K73" s="5"/>
      <c r="L73" s="5">
        <f>SUMIF($C$51:$C$70,"3",L$51:L$70)</f>
        <v>0</v>
      </c>
      <c r="M73" s="5">
        <f>SUMIF($C$51:$C$70,"3",M$51:M$70)</f>
        <v>0</v>
      </c>
      <c r="N73" s="5">
        <f>SUMIF($C$51:$C$70,"3",N$51:N$70)</f>
        <v>0</v>
      </c>
      <c r="O73" s="5">
        <f>SUMIF($C$51:$C$70,"3",O$51:O$70)</f>
        <v>0</v>
      </c>
      <c r="P73" s="5"/>
      <c r="Q73" s="5"/>
      <c r="R73" s="5"/>
      <c r="S73" s="5"/>
      <c r="T73" s="5">
        <f t="shared" si="17"/>
        <v>0</v>
      </c>
      <c r="U73" s="5">
        <f t="shared" si="18"/>
        <v>0</v>
      </c>
      <c r="V73" s="5">
        <f t="shared" si="19"/>
        <v>0</v>
      </c>
      <c r="W73" s="5">
        <f t="shared" si="20"/>
        <v>0</v>
      </c>
      <c r="X73" s="5">
        <f t="shared" si="21"/>
        <v>0</v>
      </c>
      <c r="Y73" s="5">
        <f t="shared" si="22"/>
        <v>0</v>
      </c>
      <c r="Z73" s="5">
        <f t="shared" si="23"/>
        <v>0</v>
      </c>
      <c r="AA73" s="5">
        <f t="shared" si="24"/>
        <v>0</v>
      </c>
      <c r="AB73" s="261">
        <f t="shared" si="3"/>
        <v>0</v>
      </c>
      <c r="AC73" s="261">
        <f t="shared" si="4"/>
        <v>0</v>
      </c>
      <c r="AD73" s="261">
        <f t="shared" si="5"/>
        <v>0</v>
      </c>
      <c r="AE73" s="261">
        <f t="shared" si="6"/>
        <v>0</v>
      </c>
    </row>
    <row r="74" spans="1:31" s="3" customFormat="1" ht="15.75">
      <c r="A74" s="1">
        <v>33</v>
      </c>
      <c r="B74" s="9" t="s">
        <v>166</v>
      </c>
      <c r="C74" s="97"/>
      <c r="D74" s="14">
        <f>D28+D47+D70</f>
        <v>6348786</v>
      </c>
      <c r="E74" s="14">
        <f>E28+E47+E70</f>
        <v>6348786</v>
      </c>
      <c r="F74" s="14">
        <f>F28+F47+F70</f>
        <v>6657951</v>
      </c>
      <c r="G74" s="14">
        <f>G28+G47+G70</f>
        <v>6657951</v>
      </c>
      <c r="H74" s="14"/>
      <c r="I74" s="14"/>
      <c r="J74" s="14"/>
      <c r="K74" s="14"/>
      <c r="L74" s="14">
        <f>L28+L47+L70</f>
        <v>1714173</v>
      </c>
      <c r="M74" s="14">
        <f>M28+M47+M70</f>
        <v>1714173</v>
      </c>
      <c r="N74" s="14">
        <f>N28+N47+N70</f>
        <v>1754673</v>
      </c>
      <c r="O74" s="14">
        <f>O28+O47+O70</f>
        <v>1754673</v>
      </c>
      <c r="P74" s="14"/>
      <c r="Q74" s="14"/>
      <c r="R74" s="14"/>
      <c r="S74" s="14"/>
      <c r="T74" s="14">
        <f t="shared" si="17"/>
        <v>8062959</v>
      </c>
      <c r="U74" s="14">
        <f t="shared" si="18"/>
        <v>8062959</v>
      </c>
      <c r="V74" s="14">
        <f t="shared" si="19"/>
        <v>8412624</v>
      </c>
      <c r="W74" s="14">
        <f t="shared" si="20"/>
        <v>8412624</v>
      </c>
      <c r="X74" s="14">
        <f t="shared" si="21"/>
        <v>0</v>
      </c>
      <c r="Y74" s="14">
        <f t="shared" si="22"/>
        <v>0</v>
      </c>
      <c r="Z74" s="14">
        <f t="shared" si="23"/>
        <v>0</v>
      </c>
      <c r="AA74" s="14">
        <f t="shared" si="24"/>
        <v>0</v>
      </c>
      <c r="AB74" s="261">
        <f t="shared" si="3"/>
        <v>0</v>
      </c>
      <c r="AC74" s="261">
        <f t="shared" si="4"/>
        <v>0</v>
      </c>
      <c r="AD74" s="261">
        <f t="shared" si="5"/>
        <v>0</v>
      </c>
      <c r="AE74" s="261">
        <f t="shared" si="6"/>
        <v>0</v>
      </c>
    </row>
    <row r="75" spans="21:27" ht="15.75">
      <c r="U75" s="222" t="s">
        <v>553</v>
      </c>
      <c r="V75" s="222" t="s">
        <v>553</v>
      </c>
      <c r="W75" s="222" t="s">
        <v>553</v>
      </c>
      <c r="X75" s="222" t="s">
        <v>553</v>
      </c>
      <c r="Y75" s="222" t="s">
        <v>553</v>
      </c>
      <c r="Z75" s="222" t="s">
        <v>553</v>
      </c>
      <c r="AA75" s="222" t="s">
        <v>553</v>
      </c>
    </row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8" ht="15.75"/>
    <row r="129" ht="15.75"/>
    <row r="130" ht="15.75"/>
    <row r="131" ht="15.75"/>
    <row r="132" ht="15.75"/>
    <row r="133" ht="15.75"/>
    <row r="134" ht="15.75"/>
    <row r="135" ht="15.75"/>
    <row r="136" ht="15.75"/>
  </sheetData>
  <sheetProtection/>
  <mergeCells count="4">
    <mergeCell ref="B6:B7"/>
    <mergeCell ref="C6:C7"/>
    <mergeCell ref="A1:Z1"/>
    <mergeCell ref="A2:Z2"/>
  </mergeCells>
  <printOptions horizontalCentered="1"/>
  <pageMargins left="0.7086614173228347" right="0.4724409448818898" top="0.7480314960629921" bottom="0.7480314960629921" header="0.31496062992125984" footer="0.31496062992125984"/>
  <pageSetup fitToHeight="1" fitToWidth="1" horizontalDpi="300" verticalDpi="300" orientation="portrait" paperSize="9" scale="84" r:id="rId3"/>
  <headerFooter>
    <oddHeader>&amp;R&amp;"Arial,Normál"&amp;10 2. melléklet a 11/2019.(IX.27.) önkormányzati rendelethez
"&amp;"Arial,Dőlt"2. melléklet a 4/2019.(III.14.) önkormányzati rendelethez&amp;"Arial,Normál"
</oddHeader>
    <oddFooter>&amp;C&amp;P. oldal, összesen: &amp;N</oddFooter>
    <firstHeader>&amp;R&amp;"Arial,Normál"&amp;10 2. melléklet a 9/2016.(XII.1.) önkormányzati rendelethez
"&amp;"Arial,Dőlt"2. melléklet a 3/2016.(II.23.) önkormányzati rendelethez</first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Livi</dc:creator>
  <cp:keywords/>
  <dc:description/>
  <cp:lastModifiedBy>Livi</cp:lastModifiedBy>
  <cp:lastPrinted>2019-12-02T15:01:00Z</cp:lastPrinted>
  <dcterms:created xsi:type="dcterms:W3CDTF">2011-02-02T09:24:37Z</dcterms:created>
  <dcterms:modified xsi:type="dcterms:W3CDTF">2019-12-02T15:01:50Z</dcterms:modified>
  <cp:category/>
  <cp:version/>
  <cp:contentType/>
  <cp:contentStatus/>
</cp:coreProperties>
</file>